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Z:\HP更新（2105）\勤務形態一覧表等（変更）\"/>
    </mc:Choice>
  </mc:AlternateContent>
  <bookViews>
    <workbookView xWindow="0" yWindow="0" windowWidth="15345" windowHeight="4650" tabRatio="836"/>
  </bookViews>
  <sheets>
    <sheet name="①廃止・休止・再開届出書（第3号様式）【訪問・通所】" sheetId="113" r:id="rId1"/>
    <sheet name="②【廃止・休止】移行先リスト " sheetId="114" r:id="rId2"/>
    <sheet name="③【再開】勤務形態一覧表（参考様式１）【訪問】" sheetId="117" r:id="rId3"/>
    <sheet name="③【再開】勤務形態一覧表（記載例）【訪問】" sheetId="118" r:id="rId4"/>
    <sheet name="④【再開】勤務形態一覧表（参考様式２）【通所】" sheetId="119" r:id="rId5"/>
    <sheet name="④【再開】シフト記号表（勤務時間帯）【通所】" sheetId="120" r:id="rId6"/>
    <sheet name="④【再開】勤務形態一覧表（記載例）【通所】" sheetId="121" r:id="rId7"/>
    <sheet name="④【再開】シフト記号表（記載例）【通所】" sheetId="122" r:id="rId8"/>
  </sheets>
  <externalReferences>
    <externalReference r:id="rId9"/>
    <externalReference r:id="rId10"/>
    <externalReference r:id="rId11"/>
    <externalReference r:id="rId12"/>
    <externalReference r:id="rId13"/>
    <externalReference r:id="rId14"/>
  </externalReferences>
  <definedNames>
    <definedName name="_new1">[1]【参考】サービス名一覧!$A$4:$A$27</definedName>
    <definedName name="erea" localSheetId="3">#REF!</definedName>
    <definedName name="erea" localSheetId="7">#REF!</definedName>
    <definedName name="erea" localSheetId="5">#REF!</definedName>
    <definedName name="erea" localSheetId="6">#REF!</definedName>
    <definedName name="erea" localSheetId="4">#REF!</definedName>
    <definedName name="erea">#REF!</definedName>
    <definedName name="new" localSheetId="3">#REF!</definedName>
    <definedName name="new" localSheetId="7">#REF!</definedName>
    <definedName name="new" localSheetId="5">#REF!</definedName>
    <definedName name="new" localSheetId="6">#REF!</definedName>
    <definedName name="new" localSheetId="4">#REF!</definedName>
    <definedName name="new">#REF!</definedName>
    <definedName name="ooo" localSheetId="3">#REF!</definedName>
    <definedName name="ooo" localSheetId="7">#REF!</definedName>
    <definedName name="ooo" localSheetId="5">#REF!</definedName>
    <definedName name="ooo" localSheetId="6">#REF!</definedName>
    <definedName name="ooo" localSheetId="4">#REF!</definedName>
    <definedName name="ooo">#REF!</definedName>
    <definedName name="_xlnm.Print_Area" localSheetId="0">'①廃止・休止・再開届出書（第3号様式）【訪問・通所】'!$A$1:$AJ$48</definedName>
    <definedName name="_xlnm.Print_Area" localSheetId="1">'②【廃止・休止】移行先リスト '!$A$1:$I$42</definedName>
    <definedName name="_xlnm.Print_Area" localSheetId="3">'③【再開】勤務形態一覧表（記載例）【訪問】'!$A$1:$BG$96</definedName>
    <definedName name="_xlnm.Print_Area" localSheetId="2">'③【再開】勤務形態一覧表（参考様式１）【訪問】'!$A$1:$BG$82</definedName>
    <definedName name="_xlnm.Print_Area" localSheetId="6">'④【再開】勤務形態一覧表（記載例）【通所】'!$A$1:$BH$75</definedName>
    <definedName name="_xlnm.Print_Area" localSheetId="4">'④【再開】勤務形態一覧表（参考様式２）【通所】'!$A$1:$BH$75</definedName>
    <definedName name="_xlnm.Print_Titles" localSheetId="1">'②【廃止・休止】移行先リスト '!$1:$6</definedName>
    <definedName name="www" localSheetId="3">#REF!</definedName>
    <definedName name="www" localSheetId="7">#REF!</definedName>
    <definedName name="www" localSheetId="5">#REF!</definedName>
    <definedName name="www" localSheetId="6">#REF!</definedName>
    <definedName name="www" localSheetId="4">#REF!</definedName>
    <definedName name="www">#REF!</definedName>
    <definedName name="あ" localSheetId="3">#REF!</definedName>
    <definedName name="あ" localSheetId="7">#REF!</definedName>
    <definedName name="あ" localSheetId="5">#REF!</definedName>
    <definedName name="あ" localSheetId="6">#REF!</definedName>
    <definedName name="あ" localSheetId="4">#REF!</definedName>
    <definedName name="あ">#REF!</definedName>
    <definedName name="サービス" localSheetId="3">#REF!</definedName>
    <definedName name="サービス" localSheetId="7">#REF!</definedName>
    <definedName name="サービス" localSheetId="5">#REF!</definedName>
    <definedName name="サービス" localSheetId="6">#REF!</definedName>
    <definedName name="サービス" localSheetId="4">#REF!</definedName>
    <definedName name="サービス">#REF!</definedName>
    <definedName name="サービス種別">[2]サービス種類一覧!$B$4:$B$20</definedName>
    <definedName name="サービス種類" localSheetId="3">[3]サービス種類一覧!#REF!</definedName>
    <definedName name="サービス種類" localSheetId="7">[3]サービス種類一覧!#REF!</definedName>
    <definedName name="サービス種類" localSheetId="5">[3]サービス種類一覧!#REF!</definedName>
    <definedName name="サービス種類" localSheetId="6">[3]サービス種類一覧!#REF!</definedName>
    <definedName name="サービス種類" localSheetId="4">[3]サービス種類一覧!#REF!</definedName>
    <definedName name="サービス種類">[3]サービス種類一覧!#REF!</definedName>
    <definedName name="サービス名２">[4]交付率一覧!$A$5:$A$21</definedName>
    <definedName name="サービス名称" localSheetId="3">#REF!</definedName>
    <definedName name="サービス名称" localSheetId="7">#REF!</definedName>
    <definedName name="サービス名称" localSheetId="5">#REF!</definedName>
    <definedName name="サービス名称" localSheetId="6">#REF!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3">#REF!</definedName>
    <definedName name="特定" localSheetId="7">#REF!</definedName>
    <definedName name="特定" localSheetId="5">#REF!</definedName>
    <definedName name="特定" localSheetId="6">#REF!</definedName>
    <definedName name="特定" localSheetId="4">#REF!</definedName>
    <definedName name="特定">#REF!</definedName>
  </definedNames>
  <calcPr calcId="152511"/>
</workbook>
</file>

<file path=xl/calcChain.xml><?xml version="1.0" encoding="utf-8"?>
<calcChain xmlns="http://schemas.openxmlformats.org/spreadsheetml/2006/main">
  <c r="AW36" i="121" l="1"/>
  <c r="AV36" i="121"/>
  <c r="AU36" i="121"/>
  <c r="AT36" i="121"/>
  <c r="AS36" i="121"/>
  <c r="AR36" i="121"/>
  <c r="AQ36" i="121"/>
  <c r="AP36" i="121"/>
  <c r="AO36" i="121"/>
  <c r="AN36" i="121"/>
  <c r="AM36" i="121"/>
  <c r="AL36" i="121"/>
  <c r="AK36" i="121"/>
  <c r="AJ36" i="121"/>
  <c r="AI36" i="121"/>
  <c r="AH36" i="121"/>
  <c r="AG36" i="121"/>
  <c r="AF36" i="121"/>
  <c r="AE36" i="121"/>
  <c r="AD36" i="121"/>
  <c r="AC36" i="121"/>
  <c r="AB36" i="121"/>
  <c r="AA36" i="121"/>
  <c r="Z36" i="121"/>
  <c r="Y36" i="121"/>
  <c r="X36" i="121"/>
  <c r="W36" i="121"/>
  <c r="V36" i="121"/>
  <c r="U36" i="121"/>
  <c r="T36" i="121"/>
  <c r="S36" i="121"/>
  <c r="AW35" i="121"/>
  <c r="AV35" i="121"/>
  <c r="AU35" i="121"/>
  <c r="AT35" i="121"/>
  <c r="AS35" i="121"/>
  <c r="AR35" i="121"/>
  <c r="AQ35" i="121"/>
  <c r="AP35" i="121"/>
  <c r="AO35" i="121"/>
  <c r="AN35" i="121"/>
  <c r="AM35" i="121"/>
  <c r="AL35" i="121"/>
  <c r="AK35" i="121"/>
  <c r="AJ35" i="121"/>
  <c r="AI35" i="121"/>
  <c r="AH35" i="121"/>
  <c r="AG35" i="121"/>
  <c r="AF35" i="121"/>
  <c r="AE35" i="121"/>
  <c r="AD35" i="121"/>
  <c r="AC35" i="121"/>
  <c r="AB35" i="121"/>
  <c r="AA35" i="121"/>
  <c r="Z35" i="121"/>
  <c r="Y35" i="121"/>
  <c r="X35" i="121"/>
  <c r="W35" i="121"/>
  <c r="V35" i="121"/>
  <c r="U35" i="121"/>
  <c r="AX35" i="121" s="1"/>
  <c r="AZ35" i="121" s="1"/>
  <c r="T35" i="121"/>
  <c r="S35" i="121"/>
  <c r="AW39" i="121"/>
  <c r="AV39" i="121"/>
  <c r="AU39" i="121"/>
  <c r="AT39" i="121"/>
  <c r="AS39" i="121"/>
  <c r="AR39" i="121"/>
  <c r="AQ39" i="121"/>
  <c r="AP39" i="121"/>
  <c r="AO39" i="121"/>
  <c r="AN39" i="121"/>
  <c r="AM39" i="121"/>
  <c r="AL39" i="121"/>
  <c r="AK39" i="121"/>
  <c r="AJ39" i="121"/>
  <c r="AI39" i="121"/>
  <c r="AH39" i="121"/>
  <c r="AG39" i="121"/>
  <c r="AF39" i="121"/>
  <c r="AE39" i="121"/>
  <c r="AD39" i="121"/>
  <c r="AC39" i="121"/>
  <c r="AB39" i="121"/>
  <c r="AA39" i="121"/>
  <c r="Z39" i="121"/>
  <c r="Y39" i="121"/>
  <c r="X39" i="121"/>
  <c r="W39" i="121"/>
  <c r="V39" i="121"/>
  <c r="AX39" i="121" s="1"/>
  <c r="AZ39" i="121" s="1"/>
  <c r="U39" i="121"/>
  <c r="T39" i="121"/>
  <c r="S39" i="121"/>
  <c r="AW38" i="121"/>
  <c r="AV38" i="121"/>
  <c r="AU38" i="121"/>
  <c r="AT38" i="121"/>
  <c r="AS38" i="121"/>
  <c r="AR38" i="121"/>
  <c r="AQ38" i="121"/>
  <c r="AP38" i="121"/>
  <c r="AO38" i="121"/>
  <c r="AN38" i="121"/>
  <c r="AM38" i="121"/>
  <c r="AL38" i="121"/>
  <c r="AK38" i="121"/>
  <c r="AJ38" i="121"/>
  <c r="AI38" i="121"/>
  <c r="AH38" i="121"/>
  <c r="AG38" i="121"/>
  <c r="AF38" i="121"/>
  <c r="AE38" i="121"/>
  <c r="AD38" i="121"/>
  <c r="AC38" i="121"/>
  <c r="AB38" i="121"/>
  <c r="AA38" i="121"/>
  <c r="Z38" i="121"/>
  <c r="Y38" i="121"/>
  <c r="X38" i="121"/>
  <c r="W38" i="121"/>
  <c r="V38" i="121"/>
  <c r="U38" i="121"/>
  <c r="T38" i="121"/>
  <c r="S38" i="121"/>
  <c r="AW42" i="121"/>
  <c r="AV42" i="121"/>
  <c r="AU42" i="121"/>
  <c r="AT42" i="121"/>
  <c r="AS42" i="121"/>
  <c r="AR42" i="121"/>
  <c r="AQ42" i="121"/>
  <c r="AP42" i="121"/>
  <c r="AO42" i="121"/>
  <c r="AN42" i="121"/>
  <c r="AM42" i="121"/>
  <c r="AL42" i="121"/>
  <c r="AK42" i="121"/>
  <c r="AJ42" i="121"/>
  <c r="AI42" i="121"/>
  <c r="AH42" i="121"/>
  <c r="AG42" i="121"/>
  <c r="AF42" i="121"/>
  <c r="AE42" i="121"/>
  <c r="AD42" i="121"/>
  <c r="AC42" i="121"/>
  <c r="AB42" i="121"/>
  <c r="AA42" i="121"/>
  <c r="Z42" i="121"/>
  <c r="Y42" i="121"/>
  <c r="X42" i="121"/>
  <c r="W42" i="121"/>
  <c r="V42" i="121"/>
  <c r="U42" i="121"/>
  <c r="T42" i="121"/>
  <c r="S42" i="121"/>
  <c r="AW41" i="121"/>
  <c r="AV41" i="121"/>
  <c r="AU41" i="121"/>
  <c r="AT41" i="121"/>
  <c r="AS41" i="121"/>
  <c r="AR41" i="121"/>
  <c r="AQ41" i="121"/>
  <c r="AP41" i="121"/>
  <c r="AO41" i="121"/>
  <c r="AN41" i="121"/>
  <c r="AM41" i="121"/>
  <c r="AL41" i="121"/>
  <c r="AK41" i="121"/>
  <c r="AJ41" i="121"/>
  <c r="AI41" i="121"/>
  <c r="AH41" i="121"/>
  <c r="AG41" i="121"/>
  <c r="AF41" i="121"/>
  <c r="AE41" i="121"/>
  <c r="AD41" i="121"/>
  <c r="AC41" i="121"/>
  <c r="AB41" i="121"/>
  <c r="AA41" i="121"/>
  <c r="Z41" i="121"/>
  <c r="Y41" i="121"/>
  <c r="X41" i="121"/>
  <c r="W41" i="121"/>
  <c r="V41" i="121"/>
  <c r="U41" i="121"/>
  <c r="T41" i="121"/>
  <c r="S41" i="121"/>
  <c r="AW45" i="121"/>
  <c r="AV45" i="121"/>
  <c r="AU45" i="121"/>
  <c r="AT45" i="121"/>
  <c r="AS45" i="121"/>
  <c r="AR45" i="121"/>
  <c r="AQ45" i="121"/>
  <c r="AP45" i="121"/>
  <c r="AO45" i="121"/>
  <c r="AN45" i="121"/>
  <c r="AM45" i="121"/>
  <c r="AL45" i="121"/>
  <c r="AK45" i="121"/>
  <c r="AJ45" i="121"/>
  <c r="AI45" i="121"/>
  <c r="AH45" i="121"/>
  <c r="AG45" i="121"/>
  <c r="AF45" i="121"/>
  <c r="AE45" i="121"/>
  <c r="AD45" i="121"/>
  <c r="AC45" i="121"/>
  <c r="AB45" i="121"/>
  <c r="AA45" i="121"/>
  <c r="Z45" i="121"/>
  <c r="Y45" i="121"/>
  <c r="X45" i="121"/>
  <c r="W45" i="121"/>
  <c r="V45" i="121"/>
  <c r="U45" i="121"/>
  <c r="T45" i="121"/>
  <c r="S45" i="121"/>
  <c r="AW44" i="121"/>
  <c r="AV44" i="121"/>
  <c r="AU44" i="121"/>
  <c r="AT44" i="121"/>
  <c r="AS44" i="121"/>
  <c r="AR44" i="121"/>
  <c r="AQ44" i="121"/>
  <c r="AP44" i="121"/>
  <c r="AO44" i="121"/>
  <c r="AN44" i="121"/>
  <c r="AM44" i="121"/>
  <c r="AL44" i="121"/>
  <c r="AK44" i="121"/>
  <c r="AJ44" i="121"/>
  <c r="AI44" i="121"/>
  <c r="AH44" i="121"/>
  <c r="AG44" i="121"/>
  <c r="AF44" i="121"/>
  <c r="AE44" i="121"/>
  <c r="AD44" i="121"/>
  <c r="AC44" i="121"/>
  <c r="AB44" i="121"/>
  <c r="AA44" i="121"/>
  <c r="Z44" i="121"/>
  <c r="Y44" i="121"/>
  <c r="X44" i="121"/>
  <c r="W44" i="121"/>
  <c r="V44" i="121"/>
  <c r="U44" i="121"/>
  <c r="T44" i="121"/>
  <c r="S44" i="121"/>
  <c r="AW51" i="121"/>
  <c r="AV51" i="121"/>
  <c r="AU51" i="121"/>
  <c r="AT51" i="121"/>
  <c r="AS51" i="121"/>
  <c r="AR51" i="121"/>
  <c r="AQ51" i="121"/>
  <c r="AP51" i="121"/>
  <c r="AO51" i="121"/>
  <c r="AN51" i="121"/>
  <c r="AM51" i="121"/>
  <c r="AL51" i="121"/>
  <c r="AK51" i="121"/>
  <c r="AJ51" i="121"/>
  <c r="AI51" i="121"/>
  <c r="AH51" i="121"/>
  <c r="AG51" i="121"/>
  <c r="AF51" i="121"/>
  <c r="AE51" i="121"/>
  <c r="AD51" i="121"/>
  <c r="AC51" i="121"/>
  <c r="AB51" i="121"/>
  <c r="AA51" i="121"/>
  <c r="Z51" i="121"/>
  <c r="Y51" i="121"/>
  <c r="X51" i="121"/>
  <c r="W51" i="121"/>
  <c r="V51" i="121"/>
  <c r="AX51" i="121" s="1"/>
  <c r="AZ51" i="121" s="1"/>
  <c r="U51" i="121"/>
  <c r="T51" i="121"/>
  <c r="S51" i="121"/>
  <c r="AW50" i="121"/>
  <c r="AV50" i="121"/>
  <c r="AU50" i="121"/>
  <c r="AT50" i="121"/>
  <c r="AS50" i="121"/>
  <c r="AR50" i="121"/>
  <c r="AQ50" i="121"/>
  <c r="AP50" i="121"/>
  <c r="AO50" i="121"/>
  <c r="AN50" i="121"/>
  <c r="AM50" i="121"/>
  <c r="AL50" i="121"/>
  <c r="AK50" i="121"/>
  <c r="AJ50" i="121"/>
  <c r="AI50" i="121"/>
  <c r="AH50" i="121"/>
  <c r="AG50" i="121"/>
  <c r="AF50" i="121"/>
  <c r="AE50" i="121"/>
  <c r="AD50" i="121"/>
  <c r="AC50" i="121"/>
  <c r="AB50" i="121"/>
  <c r="AA50" i="121"/>
  <c r="Z50" i="121"/>
  <c r="Y50" i="121"/>
  <c r="X50" i="121"/>
  <c r="W50" i="121"/>
  <c r="V50" i="121"/>
  <c r="U50" i="121"/>
  <c r="T50" i="121"/>
  <c r="S50" i="121"/>
  <c r="AW33" i="121"/>
  <c r="AV33" i="121"/>
  <c r="AU33" i="121"/>
  <c r="AT33" i="121"/>
  <c r="AS33" i="121"/>
  <c r="AR33" i="121"/>
  <c r="AQ33" i="121"/>
  <c r="AP33" i="121"/>
  <c r="AO33" i="121"/>
  <c r="AN33" i="121"/>
  <c r="AM33" i="121"/>
  <c r="AL33" i="121"/>
  <c r="AK33" i="121"/>
  <c r="AJ33" i="121"/>
  <c r="AI33" i="121"/>
  <c r="AH33" i="121"/>
  <c r="AG33" i="121"/>
  <c r="AF33" i="121"/>
  <c r="AE33" i="121"/>
  <c r="AD33" i="121"/>
  <c r="AC33" i="121"/>
  <c r="AB33" i="121"/>
  <c r="AA33" i="121"/>
  <c r="Z33" i="121"/>
  <c r="Y33" i="121"/>
  <c r="X33" i="121"/>
  <c r="W33" i="121"/>
  <c r="V33" i="121"/>
  <c r="AX33" i="121" s="1"/>
  <c r="AZ33" i="121" s="1"/>
  <c r="U33" i="121"/>
  <c r="T33" i="121"/>
  <c r="S33" i="121"/>
  <c r="AW32" i="121"/>
  <c r="AV32" i="121"/>
  <c r="AU32" i="121"/>
  <c r="AT32" i="121"/>
  <c r="AS32" i="121"/>
  <c r="AR32" i="121"/>
  <c r="AQ32" i="121"/>
  <c r="AP32" i="121"/>
  <c r="AO32" i="121"/>
  <c r="AN32" i="121"/>
  <c r="AM32" i="121"/>
  <c r="AL32" i="121"/>
  <c r="AK32" i="121"/>
  <c r="AJ32" i="121"/>
  <c r="AI32" i="121"/>
  <c r="AH32" i="121"/>
  <c r="AG32" i="121"/>
  <c r="AF32" i="121"/>
  <c r="AE32" i="121"/>
  <c r="AD32" i="121"/>
  <c r="AC32" i="121"/>
  <c r="AB32" i="121"/>
  <c r="AA32" i="121"/>
  <c r="Z32" i="121"/>
  <c r="Y32" i="121"/>
  <c r="X32" i="121"/>
  <c r="W32" i="121"/>
  <c r="V32" i="121"/>
  <c r="U32" i="121"/>
  <c r="T32" i="121"/>
  <c r="S32" i="121"/>
  <c r="AW30" i="121"/>
  <c r="AV30" i="121"/>
  <c r="AU30" i="121"/>
  <c r="AT30" i="121"/>
  <c r="AS30" i="121"/>
  <c r="AR30" i="121"/>
  <c r="AQ30" i="121"/>
  <c r="AP30" i="121"/>
  <c r="AO30" i="121"/>
  <c r="AN30" i="121"/>
  <c r="AM30" i="121"/>
  <c r="AL30" i="121"/>
  <c r="AK30" i="121"/>
  <c r="AJ30" i="121"/>
  <c r="AI30" i="121"/>
  <c r="AH30" i="121"/>
  <c r="AG30" i="121"/>
  <c r="AF30" i="121"/>
  <c r="AE30" i="121"/>
  <c r="AD30" i="121"/>
  <c r="AC30" i="121"/>
  <c r="AB30" i="121"/>
  <c r="AA30" i="121"/>
  <c r="Z30" i="121"/>
  <c r="Y30" i="121"/>
  <c r="X30" i="121"/>
  <c r="W30" i="121"/>
  <c r="V30" i="121"/>
  <c r="U30" i="121"/>
  <c r="T30" i="121"/>
  <c r="S30" i="121"/>
  <c r="AX30" i="121" s="1"/>
  <c r="AZ30" i="121" s="1"/>
  <c r="AW29" i="121"/>
  <c r="AV29" i="121"/>
  <c r="AU29" i="121"/>
  <c r="AT29" i="121"/>
  <c r="AS29" i="121"/>
  <c r="AR29" i="121"/>
  <c r="AQ29" i="121"/>
  <c r="AP29" i="121"/>
  <c r="AO29" i="121"/>
  <c r="AN29" i="121"/>
  <c r="AM29" i="121"/>
  <c r="AL29" i="121"/>
  <c r="AK29" i="121"/>
  <c r="AJ29" i="121"/>
  <c r="AI29" i="121"/>
  <c r="AH29" i="121"/>
  <c r="AG29" i="121"/>
  <c r="AF29" i="121"/>
  <c r="AE29" i="121"/>
  <c r="AD29" i="121"/>
  <c r="AC29" i="121"/>
  <c r="AB29" i="121"/>
  <c r="AA29" i="121"/>
  <c r="Z29" i="121"/>
  <c r="Y29" i="121"/>
  <c r="X29" i="121"/>
  <c r="W29" i="121"/>
  <c r="V29" i="121"/>
  <c r="U29" i="121"/>
  <c r="AX29" i="121" s="1"/>
  <c r="AZ29" i="121" s="1"/>
  <c r="T29" i="121"/>
  <c r="S29" i="121"/>
  <c r="AW27" i="121"/>
  <c r="AV27" i="121"/>
  <c r="AU27" i="121"/>
  <c r="AT27" i="121"/>
  <c r="AS27" i="121"/>
  <c r="AR27" i="121"/>
  <c r="AQ27" i="121"/>
  <c r="AP27" i="121"/>
  <c r="AO27" i="121"/>
  <c r="AN27" i="121"/>
  <c r="AM27" i="121"/>
  <c r="AL27" i="121"/>
  <c r="AK27" i="121"/>
  <c r="AJ27" i="121"/>
  <c r="AI27" i="121"/>
  <c r="AH27" i="121"/>
  <c r="AG27" i="121"/>
  <c r="AF27" i="121"/>
  <c r="AE27" i="121"/>
  <c r="AD27" i="121"/>
  <c r="AC27" i="121"/>
  <c r="AB27" i="121"/>
  <c r="AA27" i="121"/>
  <c r="Z27" i="121"/>
  <c r="Y27" i="121"/>
  <c r="X27" i="121"/>
  <c r="W27" i="121"/>
  <c r="V27" i="121"/>
  <c r="U27" i="121"/>
  <c r="T27" i="121"/>
  <c r="S27" i="121"/>
  <c r="AW26" i="121"/>
  <c r="AV26" i="121"/>
  <c r="AU26" i="121"/>
  <c r="AT26" i="121"/>
  <c r="AS26" i="121"/>
  <c r="AR26" i="121"/>
  <c r="AQ26" i="121"/>
  <c r="AP26" i="121"/>
  <c r="AO26" i="121"/>
  <c r="AN26" i="121"/>
  <c r="AM26" i="121"/>
  <c r="AL26" i="121"/>
  <c r="AK26" i="121"/>
  <c r="AJ26" i="121"/>
  <c r="AI26" i="121"/>
  <c r="AH26" i="121"/>
  <c r="AG26" i="121"/>
  <c r="AF26" i="121"/>
  <c r="AE26" i="121"/>
  <c r="AD26" i="121"/>
  <c r="AC26" i="121"/>
  <c r="AB26" i="121"/>
  <c r="AA26" i="121"/>
  <c r="Z26" i="121"/>
  <c r="Y26" i="121"/>
  <c r="X26" i="121"/>
  <c r="W26" i="121"/>
  <c r="V26" i="121"/>
  <c r="U26" i="121"/>
  <c r="AX26" i="121" s="1"/>
  <c r="AZ26" i="121" s="1"/>
  <c r="T26" i="121"/>
  <c r="S26" i="121"/>
  <c r="AW24" i="121"/>
  <c r="AV24" i="121"/>
  <c r="AU24" i="121"/>
  <c r="AT24" i="121"/>
  <c r="AS24" i="121"/>
  <c r="AR24" i="121"/>
  <c r="AQ24" i="121"/>
  <c r="AP24" i="121"/>
  <c r="AO24" i="121"/>
  <c r="AN24" i="121"/>
  <c r="AM24" i="121"/>
  <c r="AL24" i="121"/>
  <c r="AK24" i="121"/>
  <c r="AJ24" i="121"/>
  <c r="AI24" i="121"/>
  <c r="AH24" i="121"/>
  <c r="AG24" i="121"/>
  <c r="AF24" i="121"/>
  <c r="AE24" i="121"/>
  <c r="AD24" i="121"/>
  <c r="AC24" i="121"/>
  <c r="AB24" i="121"/>
  <c r="AA24" i="121"/>
  <c r="Z24" i="121"/>
  <c r="Y24" i="121"/>
  <c r="X24" i="121"/>
  <c r="W24" i="121"/>
  <c r="V24" i="121"/>
  <c r="U24" i="121"/>
  <c r="T24" i="121"/>
  <c r="S24" i="121"/>
  <c r="AW23" i="121"/>
  <c r="AV23" i="121"/>
  <c r="AU23" i="121"/>
  <c r="AT23" i="121"/>
  <c r="AS23" i="121"/>
  <c r="AR23" i="121"/>
  <c r="AQ23" i="121"/>
  <c r="AP23" i="121"/>
  <c r="AO23" i="121"/>
  <c r="AN23" i="121"/>
  <c r="AM23" i="121"/>
  <c r="AL23" i="121"/>
  <c r="AK23" i="121"/>
  <c r="AJ23" i="121"/>
  <c r="AI23" i="121"/>
  <c r="AH23" i="121"/>
  <c r="AG23" i="121"/>
  <c r="AF23" i="121"/>
  <c r="AE23" i="121"/>
  <c r="AD23" i="121"/>
  <c r="AC23" i="121"/>
  <c r="AB23" i="121"/>
  <c r="AA23" i="121"/>
  <c r="Z23" i="121"/>
  <c r="Y23" i="121"/>
  <c r="X23" i="121"/>
  <c r="W23" i="121"/>
  <c r="V23" i="121"/>
  <c r="U23" i="121"/>
  <c r="T23" i="121"/>
  <c r="S23" i="121"/>
  <c r="AW21" i="121"/>
  <c r="AV21" i="121"/>
  <c r="AU21" i="121"/>
  <c r="AT21" i="121"/>
  <c r="AS21" i="121"/>
  <c r="AR21" i="121"/>
  <c r="AQ21" i="121"/>
  <c r="AP21" i="121"/>
  <c r="AO21" i="121"/>
  <c r="AN21" i="121"/>
  <c r="AM21" i="121"/>
  <c r="AL21" i="121"/>
  <c r="AL58" i="121" s="1"/>
  <c r="AK21" i="121"/>
  <c r="AJ21" i="121"/>
  <c r="AI21" i="121"/>
  <c r="AH21" i="121"/>
  <c r="AH58" i="121" s="1"/>
  <c r="AG21" i="121"/>
  <c r="AF21" i="121"/>
  <c r="AE21" i="121"/>
  <c r="AD21" i="121"/>
  <c r="AC21" i="121"/>
  <c r="AB21" i="121"/>
  <c r="AA21" i="121"/>
  <c r="Z21" i="121"/>
  <c r="Y21" i="121"/>
  <c r="X21" i="121"/>
  <c r="W21" i="121"/>
  <c r="V21" i="121"/>
  <c r="U21" i="121"/>
  <c r="T21" i="121"/>
  <c r="S21" i="121"/>
  <c r="AW20" i="121"/>
  <c r="AV20" i="121"/>
  <c r="AU20" i="121"/>
  <c r="AT20" i="121"/>
  <c r="AS20" i="121"/>
  <c r="AR20" i="121"/>
  <c r="AQ20" i="121"/>
  <c r="AP20" i="121"/>
  <c r="AO20" i="121"/>
  <c r="AN20" i="121"/>
  <c r="AM20" i="121"/>
  <c r="AL20" i="121"/>
  <c r="AK20" i="121"/>
  <c r="AJ20" i="121"/>
  <c r="AI20" i="121"/>
  <c r="AH20" i="121"/>
  <c r="AG20" i="121"/>
  <c r="AF20" i="121"/>
  <c r="AE20" i="121"/>
  <c r="AD20" i="121"/>
  <c r="AC20" i="121"/>
  <c r="AB20" i="121"/>
  <c r="AA20" i="121"/>
  <c r="Z20" i="121"/>
  <c r="Y20" i="121"/>
  <c r="X20" i="121"/>
  <c r="W20" i="121"/>
  <c r="V20" i="121"/>
  <c r="U20" i="121"/>
  <c r="AX20" i="121" s="1"/>
  <c r="AZ20" i="121" s="1"/>
  <c r="T20" i="121"/>
  <c r="S20" i="121"/>
  <c r="T17" i="121"/>
  <c r="U17" i="121"/>
  <c r="V17" i="121"/>
  <c r="W17" i="121"/>
  <c r="AX17" i="121" s="1"/>
  <c r="AZ17" i="121" s="1"/>
  <c r="X17" i="121"/>
  <c r="Y17" i="121"/>
  <c r="Z17" i="121"/>
  <c r="AA17" i="121"/>
  <c r="AB17" i="121"/>
  <c r="AC17" i="121"/>
  <c r="AD17" i="121"/>
  <c r="AE17" i="121"/>
  <c r="AF17" i="121"/>
  <c r="AG17" i="121"/>
  <c r="AH17" i="121"/>
  <c r="AI17" i="121"/>
  <c r="AJ17" i="121"/>
  <c r="AK17" i="121"/>
  <c r="AL17" i="121"/>
  <c r="AM17" i="121"/>
  <c r="AN17" i="121"/>
  <c r="AO17" i="121"/>
  <c r="AP17" i="121"/>
  <c r="AQ17" i="121"/>
  <c r="AR17" i="121"/>
  <c r="AS17" i="121"/>
  <c r="AT17" i="121"/>
  <c r="AU17" i="121"/>
  <c r="AV17" i="121"/>
  <c r="AW17" i="121"/>
  <c r="T18" i="121"/>
  <c r="U18" i="121"/>
  <c r="V18" i="121"/>
  <c r="W18" i="121"/>
  <c r="X18" i="121"/>
  <c r="Y18" i="121"/>
  <c r="Z18" i="121"/>
  <c r="AA18" i="121"/>
  <c r="AB18" i="121"/>
  <c r="AC18" i="121"/>
  <c r="AD18" i="121"/>
  <c r="AE18" i="121"/>
  <c r="AF18" i="121"/>
  <c r="AG18" i="121"/>
  <c r="AH18" i="121"/>
  <c r="AI18" i="121"/>
  <c r="AJ18" i="121"/>
  <c r="AK18" i="121"/>
  <c r="AL18" i="121"/>
  <c r="AM18" i="121"/>
  <c r="AN18" i="121"/>
  <c r="AO18" i="121"/>
  <c r="AP18" i="121"/>
  <c r="AQ18" i="121"/>
  <c r="AR18" i="121"/>
  <c r="AS18" i="121"/>
  <c r="AT18" i="121"/>
  <c r="AU18" i="121"/>
  <c r="AV18" i="121"/>
  <c r="AW18" i="121"/>
  <c r="S18" i="121"/>
  <c r="S17" i="121"/>
  <c r="S20" i="119"/>
  <c r="T20" i="119"/>
  <c r="U20" i="119"/>
  <c r="V20" i="119"/>
  <c r="W20" i="119"/>
  <c r="X20" i="119"/>
  <c r="Y20" i="119"/>
  <c r="Z20" i="119"/>
  <c r="AA20" i="119"/>
  <c r="AB20" i="119"/>
  <c r="AC20" i="119"/>
  <c r="AD20" i="119"/>
  <c r="AE20" i="119"/>
  <c r="AF20" i="119"/>
  <c r="AG20" i="119"/>
  <c r="AH20" i="119"/>
  <c r="AI20" i="119"/>
  <c r="AJ20" i="119"/>
  <c r="AK20" i="119"/>
  <c r="AL20" i="119"/>
  <c r="AM20" i="119"/>
  <c r="AN20" i="119"/>
  <c r="AO20" i="119"/>
  <c r="AP20" i="119"/>
  <c r="AQ20" i="119"/>
  <c r="AR20" i="119"/>
  <c r="AS20" i="119"/>
  <c r="AT20" i="119"/>
  <c r="AU20" i="119"/>
  <c r="AV20" i="119"/>
  <c r="AW20" i="119"/>
  <c r="S21" i="119"/>
  <c r="AX21" i="119" s="1"/>
  <c r="AZ21" i="119" s="1"/>
  <c r="T21" i="119"/>
  <c r="U21" i="119"/>
  <c r="V21" i="119"/>
  <c r="W21" i="119"/>
  <c r="X21" i="119"/>
  <c r="Y21" i="119"/>
  <c r="Z21" i="119"/>
  <c r="AA21" i="119"/>
  <c r="AB21" i="119"/>
  <c r="AC21" i="119"/>
  <c r="AD21" i="119"/>
  <c r="AE21" i="119"/>
  <c r="AF21" i="119"/>
  <c r="AG21" i="119"/>
  <c r="AH21" i="119"/>
  <c r="AI21" i="119"/>
  <c r="AJ21" i="119"/>
  <c r="AK21" i="119"/>
  <c r="AL21" i="119"/>
  <c r="AM21" i="119"/>
  <c r="AN21" i="119"/>
  <c r="AO21" i="119"/>
  <c r="AP21" i="119"/>
  <c r="AQ21" i="119"/>
  <c r="AR21" i="119"/>
  <c r="AS21" i="119"/>
  <c r="AT21" i="119"/>
  <c r="AU21" i="119"/>
  <c r="AV21" i="119"/>
  <c r="AW21" i="119"/>
  <c r="S23" i="119"/>
  <c r="T23" i="119"/>
  <c r="AX23" i="119" s="1"/>
  <c r="AZ23" i="119" s="1"/>
  <c r="U23" i="119"/>
  <c r="V23" i="119"/>
  <c r="W23" i="119"/>
  <c r="X23" i="119"/>
  <c r="Y23" i="119"/>
  <c r="Z23" i="119"/>
  <c r="AA23" i="119"/>
  <c r="AB23" i="119"/>
  <c r="AC23" i="119"/>
  <c r="AD23" i="119"/>
  <c r="AE23" i="119"/>
  <c r="AF23" i="119"/>
  <c r="AG23" i="119"/>
  <c r="AH23" i="119"/>
  <c r="AI23" i="119"/>
  <c r="AJ23" i="119"/>
  <c r="AK23" i="119"/>
  <c r="AL23" i="119"/>
  <c r="AM23" i="119"/>
  <c r="AN23" i="119"/>
  <c r="AO23" i="119"/>
  <c r="AP23" i="119"/>
  <c r="AQ23" i="119"/>
  <c r="AR23" i="119"/>
  <c r="AS23" i="119"/>
  <c r="AT23" i="119"/>
  <c r="AU23" i="119"/>
  <c r="AV23" i="119"/>
  <c r="AW23" i="119"/>
  <c r="S24" i="119"/>
  <c r="T24" i="119"/>
  <c r="U24" i="119"/>
  <c r="V24" i="119"/>
  <c r="W24" i="119"/>
  <c r="X24" i="119"/>
  <c r="Y24" i="119"/>
  <c r="Z24" i="119"/>
  <c r="AA24" i="119"/>
  <c r="AB24" i="119"/>
  <c r="AC24" i="119"/>
  <c r="AD24" i="119"/>
  <c r="AE24" i="119"/>
  <c r="AF24" i="119"/>
  <c r="AG24" i="119"/>
  <c r="AH24" i="119"/>
  <c r="AI24" i="119"/>
  <c r="AJ24" i="119"/>
  <c r="AK24" i="119"/>
  <c r="AL24" i="119"/>
  <c r="AM24" i="119"/>
  <c r="AN24" i="119"/>
  <c r="AO24" i="119"/>
  <c r="AP24" i="119"/>
  <c r="AQ24" i="119"/>
  <c r="AR24" i="119"/>
  <c r="AS24" i="119"/>
  <c r="AT24" i="119"/>
  <c r="AU24" i="119"/>
  <c r="AV24" i="119"/>
  <c r="AW24" i="119"/>
  <c r="S26" i="119"/>
  <c r="T26" i="119"/>
  <c r="U26" i="119"/>
  <c r="V26" i="119"/>
  <c r="W26" i="119"/>
  <c r="X26" i="119"/>
  <c r="Y26" i="119"/>
  <c r="Z26" i="119"/>
  <c r="AA26" i="119"/>
  <c r="AB26" i="119"/>
  <c r="AC26" i="119"/>
  <c r="AD26" i="119"/>
  <c r="AE26" i="119"/>
  <c r="AF26" i="119"/>
  <c r="AG26" i="119"/>
  <c r="AH26" i="119"/>
  <c r="AI26" i="119"/>
  <c r="AJ26" i="119"/>
  <c r="AK26" i="119"/>
  <c r="AL26" i="119"/>
  <c r="AM26" i="119"/>
  <c r="AN26" i="119"/>
  <c r="AO26" i="119"/>
  <c r="AP26" i="119"/>
  <c r="AQ26" i="119"/>
  <c r="AR26" i="119"/>
  <c r="AS26" i="119"/>
  <c r="AT26" i="119"/>
  <c r="AU26" i="119"/>
  <c r="AV26" i="119"/>
  <c r="AW26" i="119"/>
  <c r="S27" i="119"/>
  <c r="AX27" i="119" s="1"/>
  <c r="AZ27" i="119" s="1"/>
  <c r="T27" i="119"/>
  <c r="U27" i="119"/>
  <c r="V27" i="119"/>
  <c r="W27" i="119"/>
  <c r="X27" i="119"/>
  <c r="Y27" i="119"/>
  <c r="Z27" i="119"/>
  <c r="AA27" i="119"/>
  <c r="AB27" i="119"/>
  <c r="AC27" i="119"/>
  <c r="AD27" i="119"/>
  <c r="AE27" i="119"/>
  <c r="AF27" i="119"/>
  <c r="AG27" i="119"/>
  <c r="AH27" i="119"/>
  <c r="AI27" i="119"/>
  <c r="AJ27" i="119"/>
  <c r="AK27" i="119"/>
  <c r="AL27" i="119"/>
  <c r="AM27" i="119"/>
  <c r="AN27" i="119"/>
  <c r="AO27" i="119"/>
  <c r="AP27" i="119"/>
  <c r="AQ27" i="119"/>
  <c r="AR27" i="119"/>
  <c r="AS27" i="119"/>
  <c r="AT27" i="119"/>
  <c r="AU27" i="119"/>
  <c r="AV27" i="119"/>
  <c r="AW27" i="119"/>
  <c r="S29" i="119"/>
  <c r="T29" i="119"/>
  <c r="AX29" i="119" s="1"/>
  <c r="AZ29" i="119" s="1"/>
  <c r="U29" i="119"/>
  <c r="V29" i="119"/>
  <c r="W29" i="119"/>
  <c r="X29" i="119"/>
  <c r="Y29" i="119"/>
  <c r="Z29" i="119"/>
  <c r="AA29" i="119"/>
  <c r="AB29" i="119"/>
  <c r="AC29" i="119"/>
  <c r="AD29" i="119"/>
  <c r="AE29" i="119"/>
  <c r="AF29" i="119"/>
  <c r="AG29" i="119"/>
  <c r="AH29" i="119"/>
  <c r="AI29" i="119"/>
  <c r="AJ29" i="119"/>
  <c r="AK29" i="119"/>
  <c r="AL29" i="119"/>
  <c r="AM29" i="119"/>
  <c r="AN29" i="119"/>
  <c r="AO29" i="119"/>
  <c r="AP29" i="119"/>
  <c r="AQ29" i="119"/>
  <c r="AR29" i="119"/>
  <c r="AS29" i="119"/>
  <c r="AT29" i="119"/>
  <c r="AU29" i="119"/>
  <c r="AV29" i="119"/>
  <c r="AW29" i="119"/>
  <c r="S30" i="119"/>
  <c r="T30" i="119"/>
  <c r="U30" i="119"/>
  <c r="V30" i="119"/>
  <c r="W30" i="119"/>
  <c r="X30" i="119"/>
  <c r="Y30" i="119"/>
  <c r="Z30" i="119"/>
  <c r="AA30" i="119"/>
  <c r="AB30" i="119"/>
  <c r="AC30" i="119"/>
  <c r="AD30" i="119"/>
  <c r="AE30" i="119"/>
  <c r="AF30" i="119"/>
  <c r="AG30" i="119"/>
  <c r="AH30" i="119"/>
  <c r="AI30" i="119"/>
  <c r="AJ30" i="119"/>
  <c r="AK30" i="119"/>
  <c r="AL30" i="119"/>
  <c r="AM30" i="119"/>
  <c r="AN30" i="119"/>
  <c r="AO30" i="119"/>
  <c r="AP30" i="119"/>
  <c r="AQ30" i="119"/>
  <c r="AR30" i="119"/>
  <c r="AS30" i="119"/>
  <c r="AT30" i="119"/>
  <c r="AU30" i="119"/>
  <c r="AV30" i="119"/>
  <c r="AW30" i="119"/>
  <c r="S32" i="119"/>
  <c r="T32" i="119"/>
  <c r="U32" i="119"/>
  <c r="V32" i="119"/>
  <c r="W32" i="119"/>
  <c r="X32" i="119"/>
  <c r="Y32" i="119"/>
  <c r="Z32" i="119"/>
  <c r="AA32" i="119"/>
  <c r="AB32" i="119"/>
  <c r="AC32" i="119"/>
  <c r="AD32" i="119"/>
  <c r="AE32" i="119"/>
  <c r="AF32" i="119"/>
  <c r="AG32" i="119"/>
  <c r="AH32" i="119"/>
  <c r="AI32" i="119"/>
  <c r="AJ32" i="119"/>
  <c r="AK32" i="119"/>
  <c r="AL32" i="119"/>
  <c r="AM32" i="119"/>
  <c r="AN32" i="119"/>
  <c r="AO32" i="119"/>
  <c r="AP32" i="119"/>
  <c r="AQ32" i="119"/>
  <c r="AR32" i="119"/>
  <c r="AS32" i="119"/>
  <c r="AT32" i="119"/>
  <c r="AU32" i="119"/>
  <c r="AV32" i="119"/>
  <c r="AW32" i="119"/>
  <c r="S33" i="119"/>
  <c r="AX33" i="119" s="1"/>
  <c r="AZ33" i="119" s="1"/>
  <c r="T33" i="119"/>
  <c r="U33" i="119"/>
  <c r="V33" i="119"/>
  <c r="W33" i="119"/>
  <c r="X33" i="119"/>
  <c r="Y33" i="119"/>
  <c r="Z33" i="119"/>
  <c r="AA33" i="119"/>
  <c r="AB33" i="119"/>
  <c r="AC33" i="119"/>
  <c r="AD33" i="119"/>
  <c r="AE33" i="119"/>
  <c r="AF33" i="119"/>
  <c r="AG33" i="119"/>
  <c r="AH33" i="119"/>
  <c r="AI33" i="119"/>
  <c r="AJ33" i="119"/>
  <c r="AK33" i="119"/>
  <c r="AL33" i="119"/>
  <c r="AM33" i="119"/>
  <c r="AN33" i="119"/>
  <c r="AO33" i="119"/>
  <c r="AP33" i="119"/>
  <c r="AQ33" i="119"/>
  <c r="AR33" i="119"/>
  <c r="AS33" i="119"/>
  <c r="AT33" i="119"/>
  <c r="AU33" i="119"/>
  <c r="AV33" i="119"/>
  <c r="AW33" i="119"/>
  <c r="S35" i="119"/>
  <c r="T35" i="119"/>
  <c r="U35" i="119"/>
  <c r="V35" i="119"/>
  <c r="W35" i="119"/>
  <c r="X35" i="119"/>
  <c r="Y35" i="119"/>
  <c r="Z35" i="119"/>
  <c r="AA35" i="119"/>
  <c r="AB35" i="119"/>
  <c r="AC35" i="119"/>
  <c r="AD35" i="119"/>
  <c r="AE35" i="119"/>
  <c r="AF35" i="119"/>
  <c r="AG35" i="119"/>
  <c r="AH35" i="119"/>
  <c r="AI35" i="119"/>
  <c r="AJ35" i="119"/>
  <c r="AK35" i="119"/>
  <c r="AL35" i="119"/>
  <c r="AM35" i="119"/>
  <c r="AN35" i="119"/>
  <c r="AO35" i="119"/>
  <c r="AP35" i="119"/>
  <c r="AQ35" i="119"/>
  <c r="AR35" i="119"/>
  <c r="AS35" i="119"/>
  <c r="AT35" i="119"/>
  <c r="AU35" i="119"/>
  <c r="AV35" i="119"/>
  <c r="AW35" i="119"/>
  <c r="S36" i="119"/>
  <c r="T36" i="119"/>
  <c r="U36" i="119"/>
  <c r="V36" i="119"/>
  <c r="W36" i="119"/>
  <c r="X36" i="119"/>
  <c r="Y36" i="119"/>
  <c r="Z36" i="119"/>
  <c r="AA36" i="119"/>
  <c r="AB36" i="119"/>
  <c r="AC36" i="119"/>
  <c r="AD36" i="119"/>
  <c r="AE36" i="119"/>
  <c r="AF36" i="119"/>
  <c r="AG36" i="119"/>
  <c r="AH36" i="119"/>
  <c r="AI36" i="119"/>
  <c r="AJ36" i="119"/>
  <c r="AK36" i="119"/>
  <c r="AL36" i="119"/>
  <c r="AM36" i="119"/>
  <c r="AN36" i="119"/>
  <c r="AO36" i="119"/>
  <c r="AP36" i="119"/>
  <c r="AQ36" i="119"/>
  <c r="AR36" i="119"/>
  <c r="AS36" i="119"/>
  <c r="AT36" i="119"/>
  <c r="AU36" i="119"/>
  <c r="AV36" i="119"/>
  <c r="AW36" i="119"/>
  <c r="S38" i="119"/>
  <c r="T38" i="119"/>
  <c r="U38" i="119"/>
  <c r="V38" i="119"/>
  <c r="AX38" i="119" s="1"/>
  <c r="AZ38" i="119" s="1"/>
  <c r="W38" i="119"/>
  <c r="X38" i="119"/>
  <c r="Y38" i="119"/>
  <c r="Z38" i="119"/>
  <c r="AA38" i="119"/>
  <c r="AB38" i="119"/>
  <c r="AC38" i="119"/>
  <c r="AD38" i="119"/>
  <c r="AE38" i="119"/>
  <c r="AF38" i="119"/>
  <c r="AG38" i="119"/>
  <c r="AH38" i="119"/>
  <c r="AI38" i="119"/>
  <c r="AJ38" i="119"/>
  <c r="AK38" i="119"/>
  <c r="AL38" i="119"/>
  <c r="AM38" i="119"/>
  <c r="AN38" i="119"/>
  <c r="AO38" i="119"/>
  <c r="AP38" i="119"/>
  <c r="AQ38" i="119"/>
  <c r="AR38" i="119"/>
  <c r="AS38" i="119"/>
  <c r="AT38" i="119"/>
  <c r="AU38" i="119"/>
  <c r="AV38" i="119"/>
  <c r="AW38" i="119"/>
  <c r="S39" i="119"/>
  <c r="AX39" i="119" s="1"/>
  <c r="AZ39" i="119" s="1"/>
  <c r="T39" i="119"/>
  <c r="U39" i="119"/>
  <c r="V39" i="119"/>
  <c r="W39" i="119"/>
  <c r="X39" i="119"/>
  <c r="Y39" i="119"/>
  <c r="Z39" i="119"/>
  <c r="AA39" i="119"/>
  <c r="AB39" i="119"/>
  <c r="AC39" i="119"/>
  <c r="AD39" i="119"/>
  <c r="AE39" i="119"/>
  <c r="AF39" i="119"/>
  <c r="AG39" i="119"/>
  <c r="AH39" i="119"/>
  <c r="AI39" i="119"/>
  <c r="AJ39" i="119"/>
  <c r="AK39" i="119"/>
  <c r="AL39" i="119"/>
  <c r="AM39" i="119"/>
  <c r="AN39" i="119"/>
  <c r="AO39" i="119"/>
  <c r="AP39" i="119"/>
  <c r="AQ39" i="119"/>
  <c r="AR39" i="119"/>
  <c r="AS39" i="119"/>
  <c r="AT39" i="119"/>
  <c r="AU39" i="119"/>
  <c r="AV39" i="119"/>
  <c r="AW39" i="119"/>
  <c r="S41" i="119"/>
  <c r="T41" i="119"/>
  <c r="U41" i="119"/>
  <c r="V41" i="119"/>
  <c r="W41" i="119"/>
  <c r="X41" i="119"/>
  <c r="Y41" i="119"/>
  <c r="Z41" i="119"/>
  <c r="AA41" i="119"/>
  <c r="AB41" i="119"/>
  <c r="AC41" i="119"/>
  <c r="AD41" i="119"/>
  <c r="AE41" i="119"/>
  <c r="AF41" i="119"/>
  <c r="AG41" i="119"/>
  <c r="AH41" i="119"/>
  <c r="AI41" i="119"/>
  <c r="AJ41" i="119"/>
  <c r="AK41" i="119"/>
  <c r="AL41" i="119"/>
  <c r="AM41" i="119"/>
  <c r="AN41" i="119"/>
  <c r="AO41" i="119"/>
  <c r="AP41" i="119"/>
  <c r="AQ41" i="119"/>
  <c r="AR41" i="119"/>
  <c r="AS41" i="119"/>
  <c r="AT41" i="119"/>
  <c r="AU41" i="119"/>
  <c r="AV41" i="119"/>
  <c r="AW41" i="119"/>
  <c r="S42" i="119"/>
  <c r="T42" i="119"/>
  <c r="U42" i="119"/>
  <c r="AX42" i="119" s="1"/>
  <c r="AZ42" i="119" s="1"/>
  <c r="V42" i="119"/>
  <c r="W42" i="119"/>
  <c r="X42" i="119"/>
  <c r="Y42" i="119"/>
  <c r="Z42" i="119"/>
  <c r="AA42" i="119"/>
  <c r="AB42" i="119"/>
  <c r="AC42" i="119"/>
  <c r="AD42" i="119"/>
  <c r="AE42" i="119"/>
  <c r="AF42" i="119"/>
  <c r="AG42" i="119"/>
  <c r="AH42" i="119"/>
  <c r="AI42" i="119"/>
  <c r="AJ42" i="119"/>
  <c r="AK42" i="119"/>
  <c r="AL42" i="119"/>
  <c r="AM42" i="119"/>
  <c r="AN42" i="119"/>
  <c r="AO42" i="119"/>
  <c r="AP42" i="119"/>
  <c r="AQ42" i="119"/>
  <c r="AR42" i="119"/>
  <c r="AS42" i="119"/>
  <c r="AT42" i="119"/>
  <c r="AU42" i="119"/>
  <c r="AV42" i="119"/>
  <c r="AW42" i="119"/>
  <c r="S44" i="119"/>
  <c r="T44" i="119"/>
  <c r="U44" i="119"/>
  <c r="V44" i="119"/>
  <c r="W44" i="119"/>
  <c r="X44" i="119"/>
  <c r="Y44" i="119"/>
  <c r="Z44" i="119"/>
  <c r="AA44" i="119"/>
  <c r="AB44" i="119"/>
  <c r="AC44" i="119"/>
  <c r="AD44" i="119"/>
  <c r="AE44" i="119"/>
  <c r="AF44" i="119"/>
  <c r="AG44" i="119"/>
  <c r="AH44" i="119"/>
  <c r="AI44" i="119"/>
  <c r="AJ44" i="119"/>
  <c r="AK44" i="119"/>
  <c r="AL44" i="119"/>
  <c r="AM44" i="119"/>
  <c r="AN44" i="119"/>
  <c r="AO44" i="119"/>
  <c r="AP44" i="119"/>
  <c r="AQ44" i="119"/>
  <c r="AR44" i="119"/>
  <c r="AS44" i="119"/>
  <c r="AT44" i="119"/>
  <c r="AU44" i="119"/>
  <c r="AV44" i="119"/>
  <c r="AW44" i="119"/>
  <c r="S45" i="119"/>
  <c r="T45" i="119"/>
  <c r="U45" i="119"/>
  <c r="V45" i="119"/>
  <c r="W45" i="119"/>
  <c r="X45" i="119"/>
  <c r="Y45" i="119"/>
  <c r="Z45" i="119"/>
  <c r="AA45" i="119"/>
  <c r="AB45" i="119"/>
  <c r="AC45" i="119"/>
  <c r="AD45" i="119"/>
  <c r="AE45" i="119"/>
  <c r="AF45" i="119"/>
  <c r="AG45" i="119"/>
  <c r="AH45" i="119"/>
  <c r="AI45" i="119"/>
  <c r="AJ45" i="119"/>
  <c r="AK45" i="119"/>
  <c r="AL45" i="119"/>
  <c r="AM45" i="119"/>
  <c r="AN45" i="119"/>
  <c r="AO45" i="119"/>
  <c r="AP45" i="119"/>
  <c r="AQ45" i="119"/>
  <c r="AR45" i="119"/>
  <c r="AS45" i="119"/>
  <c r="AT45" i="119"/>
  <c r="AU45" i="119"/>
  <c r="AV45" i="119"/>
  <c r="AW45" i="119"/>
  <c r="S47" i="119"/>
  <c r="T47" i="119"/>
  <c r="AX47" i="119" s="1"/>
  <c r="AZ47" i="119" s="1"/>
  <c r="U47" i="119"/>
  <c r="V47" i="119"/>
  <c r="W47" i="119"/>
  <c r="X47" i="119"/>
  <c r="Y47" i="119"/>
  <c r="Z47" i="119"/>
  <c r="AA47" i="119"/>
  <c r="AB47" i="119"/>
  <c r="AC47" i="119"/>
  <c r="AD47" i="119"/>
  <c r="AE47" i="119"/>
  <c r="AF47" i="119"/>
  <c r="AG47" i="119"/>
  <c r="AH47" i="119"/>
  <c r="AI47" i="119"/>
  <c r="AJ47" i="119"/>
  <c r="AK47" i="119"/>
  <c r="AL47" i="119"/>
  <c r="AM47" i="119"/>
  <c r="AN47" i="119"/>
  <c r="AO47" i="119"/>
  <c r="AP47" i="119"/>
  <c r="AQ47" i="119"/>
  <c r="AR47" i="119"/>
  <c r="AS47" i="119"/>
  <c r="AT47" i="119"/>
  <c r="AU47" i="119"/>
  <c r="AV47" i="119"/>
  <c r="AW47" i="119"/>
  <c r="S48" i="119"/>
  <c r="T48" i="119"/>
  <c r="U48" i="119"/>
  <c r="AX48" i="119" s="1"/>
  <c r="AZ48" i="119" s="1"/>
  <c r="V48" i="119"/>
  <c r="W48" i="119"/>
  <c r="X48" i="119"/>
  <c r="Y48" i="119"/>
  <c r="Z48" i="119"/>
  <c r="AA48" i="119"/>
  <c r="AB48" i="119"/>
  <c r="AC48" i="119"/>
  <c r="AD48" i="119"/>
  <c r="AE48" i="119"/>
  <c r="AF48" i="119"/>
  <c r="AG48" i="119"/>
  <c r="AH48" i="119"/>
  <c r="AI48" i="119"/>
  <c r="AJ48" i="119"/>
  <c r="AK48" i="119"/>
  <c r="AL48" i="119"/>
  <c r="AM48" i="119"/>
  <c r="AN48" i="119"/>
  <c r="AO48" i="119"/>
  <c r="AP48" i="119"/>
  <c r="AQ48" i="119"/>
  <c r="AR48" i="119"/>
  <c r="AS48" i="119"/>
  <c r="AT48" i="119"/>
  <c r="AU48" i="119"/>
  <c r="AV48" i="119"/>
  <c r="AW48" i="119"/>
  <c r="S50" i="119"/>
  <c r="T50" i="119"/>
  <c r="U50" i="119"/>
  <c r="V50" i="119"/>
  <c r="W50" i="119"/>
  <c r="X50" i="119"/>
  <c r="Y50" i="119"/>
  <c r="Z50" i="119"/>
  <c r="AA50" i="119"/>
  <c r="AB50" i="119"/>
  <c r="AC50" i="119"/>
  <c r="AD50" i="119"/>
  <c r="AE50" i="119"/>
  <c r="AF50" i="119"/>
  <c r="AG50" i="119"/>
  <c r="AH50" i="119"/>
  <c r="AI50" i="119"/>
  <c r="AJ50" i="119"/>
  <c r="AK50" i="119"/>
  <c r="AL50" i="119"/>
  <c r="AM50" i="119"/>
  <c r="AN50" i="119"/>
  <c r="AO50" i="119"/>
  <c r="AP50" i="119"/>
  <c r="AQ50" i="119"/>
  <c r="AR50" i="119"/>
  <c r="AS50" i="119"/>
  <c r="AT50" i="119"/>
  <c r="AU50" i="119"/>
  <c r="AV50" i="119"/>
  <c r="AW50" i="119"/>
  <c r="S51" i="119"/>
  <c r="AX51" i="119" s="1"/>
  <c r="AZ51" i="119" s="1"/>
  <c r="T51" i="119"/>
  <c r="U51" i="119"/>
  <c r="V51" i="119"/>
  <c r="W51" i="119"/>
  <c r="X51" i="119"/>
  <c r="Y51" i="119"/>
  <c r="Z51" i="119"/>
  <c r="AA51" i="119"/>
  <c r="AB51" i="119"/>
  <c r="AC51" i="119"/>
  <c r="AD51" i="119"/>
  <c r="AE51" i="119"/>
  <c r="AF51" i="119"/>
  <c r="AG51" i="119"/>
  <c r="AH51" i="119"/>
  <c r="AI51" i="119"/>
  <c r="AJ51" i="119"/>
  <c r="AK51" i="119"/>
  <c r="AL51" i="119"/>
  <c r="AM51" i="119"/>
  <c r="AN51" i="119"/>
  <c r="AO51" i="119"/>
  <c r="AP51" i="119"/>
  <c r="AQ51" i="119"/>
  <c r="AR51" i="119"/>
  <c r="AS51" i="119"/>
  <c r="AT51" i="119"/>
  <c r="AU51" i="119"/>
  <c r="AV51" i="119"/>
  <c r="AW51" i="119"/>
  <c r="T17" i="119"/>
  <c r="U17" i="119"/>
  <c r="V17" i="119"/>
  <c r="W17" i="119"/>
  <c r="AX17" i="119" s="1"/>
  <c r="AZ17" i="119" s="1"/>
  <c r="X17" i="119"/>
  <c r="Y17" i="119"/>
  <c r="Z17" i="119"/>
  <c r="AA17" i="119"/>
  <c r="AB17" i="119"/>
  <c r="AC17" i="119"/>
  <c r="AD17" i="119"/>
  <c r="AE17" i="119"/>
  <c r="AF17" i="119"/>
  <c r="AG17" i="119"/>
  <c r="AH17" i="119"/>
  <c r="AI17" i="119"/>
  <c r="AJ17" i="119"/>
  <c r="AK17" i="119"/>
  <c r="AL17" i="119"/>
  <c r="AM17" i="119"/>
  <c r="AN17" i="119"/>
  <c r="AO17" i="119"/>
  <c r="AP17" i="119"/>
  <c r="AQ17" i="119"/>
  <c r="AR17" i="119"/>
  <c r="AS17" i="119"/>
  <c r="AT17" i="119"/>
  <c r="AU17" i="119"/>
  <c r="AV17" i="119"/>
  <c r="AW17" i="119"/>
  <c r="T18" i="119"/>
  <c r="U18" i="119"/>
  <c r="AX18" i="119" s="1"/>
  <c r="AZ18" i="119" s="1"/>
  <c r="V18" i="119"/>
  <c r="W18" i="119"/>
  <c r="X18" i="119"/>
  <c r="Y18" i="119"/>
  <c r="Z18" i="119"/>
  <c r="AA18" i="119"/>
  <c r="AB18" i="119"/>
  <c r="AC18" i="119"/>
  <c r="AD18" i="119"/>
  <c r="AE18" i="119"/>
  <c r="AF18" i="119"/>
  <c r="AG18" i="119"/>
  <c r="AH18" i="119"/>
  <c r="AI18" i="119"/>
  <c r="AJ18" i="119"/>
  <c r="AK18" i="119"/>
  <c r="AL18" i="119"/>
  <c r="AM18" i="119"/>
  <c r="AN18" i="119"/>
  <c r="AO18" i="119"/>
  <c r="AP18" i="119"/>
  <c r="AQ18" i="119"/>
  <c r="AR18" i="119"/>
  <c r="AS18" i="119"/>
  <c r="AT18" i="119"/>
  <c r="AU18" i="119"/>
  <c r="AV18" i="119"/>
  <c r="AW18" i="119"/>
  <c r="S18" i="119"/>
  <c r="S17" i="119"/>
  <c r="U35" i="122"/>
  <c r="S35" i="122"/>
  <c r="Q35" i="122"/>
  <c r="K35" i="122"/>
  <c r="U34" i="122"/>
  <c r="S34" i="122"/>
  <c r="Q34" i="122"/>
  <c r="K34" i="122"/>
  <c r="U33" i="122"/>
  <c r="S33" i="122"/>
  <c r="Q33" i="122"/>
  <c r="K33" i="122"/>
  <c r="U32" i="122"/>
  <c r="S32" i="122"/>
  <c r="Q32" i="122"/>
  <c r="K32" i="122"/>
  <c r="U31" i="122"/>
  <c r="S31" i="122"/>
  <c r="Q31" i="122"/>
  <c r="K31" i="122"/>
  <c r="U30" i="122"/>
  <c r="S30" i="122"/>
  <c r="Q30" i="122"/>
  <c r="K30" i="122"/>
  <c r="U29" i="122"/>
  <c r="S29" i="122"/>
  <c r="Q29" i="122"/>
  <c r="K29" i="122"/>
  <c r="U28" i="122"/>
  <c r="S28" i="122"/>
  <c r="Q28" i="122"/>
  <c r="K28" i="122"/>
  <c r="U27" i="122"/>
  <c r="S27" i="122"/>
  <c r="Q27" i="122"/>
  <c r="K27" i="122"/>
  <c r="U26" i="122"/>
  <c r="S26" i="122"/>
  <c r="Q26" i="122"/>
  <c r="K26" i="122"/>
  <c r="U25" i="122"/>
  <c r="S25" i="122"/>
  <c r="Q25" i="122"/>
  <c r="K25" i="122"/>
  <c r="U24" i="122"/>
  <c r="S24" i="122"/>
  <c r="Q24" i="122"/>
  <c r="K24" i="122"/>
  <c r="U23" i="122"/>
  <c r="S23" i="122"/>
  <c r="Q23" i="122"/>
  <c r="K23" i="122"/>
  <c r="U22" i="122"/>
  <c r="S22" i="122"/>
  <c r="Q22" i="122"/>
  <c r="K22" i="122"/>
  <c r="U21" i="122"/>
  <c r="S21" i="122"/>
  <c r="Q21" i="122"/>
  <c r="K21" i="122"/>
  <c r="U20" i="122"/>
  <c r="S20" i="122"/>
  <c r="Q20" i="122"/>
  <c r="K20" i="122"/>
  <c r="U19" i="122"/>
  <c r="S19" i="122"/>
  <c r="Q19" i="122"/>
  <c r="K19" i="122"/>
  <c r="U18" i="122"/>
  <c r="S18" i="122"/>
  <c r="Q18" i="122"/>
  <c r="K18" i="122"/>
  <c r="U17" i="122"/>
  <c r="S17" i="122"/>
  <c r="Q17" i="122"/>
  <c r="K17" i="122"/>
  <c r="U16" i="122"/>
  <c r="S16" i="122"/>
  <c r="Q16" i="122"/>
  <c r="K16" i="122"/>
  <c r="U15" i="122"/>
  <c r="S15" i="122"/>
  <c r="Q15" i="122"/>
  <c r="K15" i="122"/>
  <c r="U14" i="122"/>
  <c r="S14" i="122"/>
  <c r="Q14" i="122"/>
  <c r="K14" i="122"/>
  <c r="U13" i="122"/>
  <c r="S13" i="122"/>
  <c r="Q13" i="122"/>
  <c r="K13" i="122"/>
  <c r="U12" i="122"/>
  <c r="S12" i="122"/>
  <c r="Q12" i="122"/>
  <c r="K12" i="122"/>
  <c r="U11" i="122"/>
  <c r="S11" i="122"/>
  <c r="Q11" i="122"/>
  <c r="K11" i="122"/>
  <c r="U10" i="122"/>
  <c r="S10" i="122"/>
  <c r="Q10" i="122"/>
  <c r="K10" i="122"/>
  <c r="U9" i="122"/>
  <c r="S9" i="122"/>
  <c r="Q9" i="122"/>
  <c r="K9" i="122"/>
  <c r="U8" i="122"/>
  <c r="S8" i="122"/>
  <c r="Q8" i="122"/>
  <c r="K8" i="122"/>
  <c r="U7" i="122"/>
  <c r="S7" i="122"/>
  <c r="Q7" i="122"/>
  <c r="K7" i="122"/>
  <c r="U6" i="122"/>
  <c r="S6" i="122"/>
  <c r="Q6" i="122"/>
  <c r="K6" i="122"/>
  <c r="S62" i="121"/>
  <c r="V58" i="121"/>
  <c r="AW57" i="121"/>
  <c r="AV57" i="121"/>
  <c r="AU57" i="121"/>
  <c r="AT57" i="121"/>
  <c r="AS57" i="121"/>
  <c r="AR57" i="121"/>
  <c r="AQ57" i="121"/>
  <c r="AP57" i="121"/>
  <c r="AO57" i="121"/>
  <c r="AN57" i="121"/>
  <c r="AM57" i="121"/>
  <c r="AL57" i="121"/>
  <c r="AK57" i="121"/>
  <c r="AJ57" i="121"/>
  <c r="AI57" i="121"/>
  <c r="AH57" i="121"/>
  <c r="AG57" i="121"/>
  <c r="AF57" i="121"/>
  <c r="AE57" i="121"/>
  <c r="AD57" i="121"/>
  <c r="AC57" i="121"/>
  <c r="AB57" i="121"/>
  <c r="AA57" i="121"/>
  <c r="Z57" i="121"/>
  <c r="Y57" i="121"/>
  <c r="X57" i="121"/>
  <c r="W57" i="121"/>
  <c r="V57" i="121"/>
  <c r="U57" i="121"/>
  <c r="T57" i="121"/>
  <c r="S57" i="121"/>
  <c r="AD54" i="121"/>
  <c r="AU53" i="121"/>
  <c r="AI53" i="121"/>
  <c r="AE53" i="121"/>
  <c r="S53" i="121"/>
  <c r="G51" i="121"/>
  <c r="AX50" i="121"/>
  <c r="AZ50" i="121" s="1"/>
  <c r="G48" i="121"/>
  <c r="G45" i="121"/>
  <c r="G42" i="121"/>
  <c r="G39" i="121"/>
  <c r="AX36" i="121"/>
  <c r="AZ36" i="121" s="1"/>
  <c r="G36" i="121"/>
  <c r="G33" i="121"/>
  <c r="AX32" i="121"/>
  <c r="AZ32" i="121" s="1"/>
  <c r="G30" i="121"/>
  <c r="AX27" i="121"/>
  <c r="G27" i="121"/>
  <c r="AP58" i="121" s="1"/>
  <c r="AW59" i="121"/>
  <c r="AS59" i="121"/>
  <c r="AO59" i="121"/>
  <c r="AK59" i="121"/>
  <c r="AG59" i="121"/>
  <c r="AC59" i="121"/>
  <c r="Y59" i="121"/>
  <c r="G24" i="121"/>
  <c r="AX23" i="121"/>
  <c r="AZ23" i="121" s="1"/>
  <c r="AX21" i="121"/>
  <c r="G21" i="121"/>
  <c r="AX18" i="121"/>
  <c r="AZ18" i="121" s="1"/>
  <c r="G18" i="121"/>
  <c r="AV15" i="121"/>
  <c r="AW14" i="121"/>
  <c r="AW15" i="121" s="1"/>
  <c r="AV14" i="121"/>
  <c r="AU14" i="121"/>
  <c r="AU15" i="121" s="1"/>
  <c r="AS14" i="121"/>
  <c r="AS15" i="121" s="1"/>
  <c r="AQ14" i="121"/>
  <c r="AQ15" i="121" s="1"/>
  <c r="AM14" i="121"/>
  <c r="AM15" i="121" s="1"/>
  <c r="AK14" i="121"/>
  <c r="AK15" i="121" s="1"/>
  <c r="AI14" i="121"/>
  <c r="AI15" i="121" s="1"/>
  <c r="AE14" i="121"/>
  <c r="AE15" i="121" s="1"/>
  <c r="AC14" i="121"/>
  <c r="AC15" i="121" s="1"/>
  <c r="AA14" i="121"/>
  <c r="AA15" i="121" s="1"/>
  <c r="W14" i="121"/>
  <c r="W15" i="121" s="1"/>
  <c r="U14" i="121"/>
  <c r="U15" i="121" s="1"/>
  <c r="S14" i="121"/>
  <c r="S15" i="121" s="1"/>
  <c r="AW13" i="121"/>
  <c r="AV13" i="121"/>
  <c r="AU13" i="121"/>
  <c r="AT13" i="121"/>
  <c r="AP13" i="121"/>
  <c r="AN13" i="121"/>
  <c r="AL13" i="121"/>
  <c r="AH13" i="121"/>
  <c r="AF13" i="121"/>
  <c r="AD13" i="121"/>
  <c r="Z13" i="121"/>
  <c r="X13" i="121"/>
  <c r="V13" i="121"/>
  <c r="AX12" i="121"/>
  <c r="AU12" i="121"/>
  <c r="BB10" i="121"/>
  <c r="AC1" i="121"/>
  <c r="S35" i="120"/>
  <c r="U35" i="120" s="1"/>
  <c r="Q35" i="120"/>
  <c r="K35" i="120"/>
  <c r="S34" i="120"/>
  <c r="U34" i="120" s="1"/>
  <c r="Q34" i="120"/>
  <c r="K34" i="120"/>
  <c r="S33" i="120"/>
  <c r="U33" i="120" s="1"/>
  <c r="Q33" i="120"/>
  <c r="K33" i="120"/>
  <c r="S32" i="120"/>
  <c r="U32" i="120" s="1"/>
  <c r="Q32" i="120"/>
  <c r="K32" i="120"/>
  <c r="S31" i="120"/>
  <c r="U31" i="120" s="1"/>
  <c r="Q31" i="120"/>
  <c r="K31" i="120"/>
  <c r="S30" i="120"/>
  <c r="U30" i="120" s="1"/>
  <c r="Q30" i="120"/>
  <c r="K30" i="120"/>
  <c r="S29" i="120"/>
  <c r="U29" i="120" s="1"/>
  <c r="Q29" i="120"/>
  <c r="K29" i="120"/>
  <c r="S28" i="120"/>
  <c r="U28" i="120" s="1"/>
  <c r="Q28" i="120"/>
  <c r="K28" i="120"/>
  <c r="S27" i="120"/>
  <c r="U27" i="120" s="1"/>
  <c r="Q27" i="120"/>
  <c r="K27" i="120"/>
  <c r="S26" i="120"/>
  <c r="U26" i="120" s="1"/>
  <c r="Q26" i="120"/>
  <c r="K26" i="120"/>
  <c r="S25" i="120"/>
  <c r="U25" i="120" s="1"/>
  <c r="Q25" i="120"/>
  <c r="K25" i="120"/>
  <c r="S24" i="120"/>
  <c r="U24" i="120" s="1"/>
  <c r="Q24" i="120"/>
  <c r="K24" i="120"/>
  <c r="S23" i="120"/>
  <c r="U23" i="120" s="1"/>
  <c r="Q23" i="120"/>
  <c r="K23" i="120"/>
  <c r="S22" i="120"/>
  <c r="U22" i="120" s="1"/>
  <c r="Q22" i="120"/>
  <c r="K22" i="120"/>
  <c r="S21" i="120"/>
  <c r="U21" i="120" s="1"/>
  <c r="Q21" i="120"/>
  <c r="K21" i="120"/>
  <c r="S20" i="120"/>
  <c r="U20" i="120" s="1"/>
  <c r="Q20" i="120"/>
  <c r="K20" i="120"/>
  <c r="S19" i="120"/>
  <c r="U19" i="120" s="1"/>
  <c r="Q19" i="120"/>
  <c r="K19" i="120"/>
  <c r="S18" i="120"/>
  <c r="U18" i="120" s="1"/>
  <c r="Q18" i="120"/>
  <c r="K18" i="120"/>
  <c r="S17" i="120"/>
  <c r="U17" i="120" s="1"/>
  <c r="Q17" i="120"/>
  <c r="K17" i="120"/>
  <c r="S16" i="120"/>
  <c r="U16" i="120" s="1"/>
  <c r="Q16" i="120"/>
  <c r="K16" i="120"/>
  <c r="S15" i="120"/>
  <c r="U15" i="120" s="1"/>
  <c r="Q15" i="120"/>
  <c r="K15" i="120"/>
  <c r="S14" i="120"/>
  <c r="U14" i="120" s="1"/>
  <c r="Q14" i="120"/>
  <c r="K14" i="120"/>
  <c r="S13" i="120"/>
  <c r="U13" i="120" s="1"/>
  <c r="Q13" i="120"/>
  <c r="K13" i="120"/>
  <c r="S12" i="120"/>
  <c r="U12" i="120" s="1"/>
  <c r="Q12" i="120"/>
  <c r="K12" i="120"/>
  <c r="S11" i="120"/>
  <c r="U11" i="120" s="1"/>
  <c r="Q11" i="120"/>
  <c r="K11" i="120"/>
  <c r="S10" i="120"/>
  <c r="U10" i="120" s="1"/>
  <c r="Q10" i="120"/>
  <c r="K10" i="120"/>
  <c r="S9" i="120"/>
  <c r="U9" i="120" s="1"/>
  <c r="Q9" i="120"/>
  <c r="K9" i="120"/>
  <c r="S8" i="120"/>
  <c r="U8" i="120" s="1"/>
  <c r="Q8" i="120"/>
  <c r="K8" i="120"/>
  <c r="S7" i="120"/>
  <c r="U7" i="120" s="1"/>
  <c r="Q7" i="120"/>
  <c r="K7" i="120"/>
  <c r="S6" i="120"/>
  <c r="U6" i="120" s="1"/>
  <c r="Q6" i="120"/>
  <c r="K6" i="120"/>
  <c r="S62" i="119"/>
  <c r="W61" i="119"/>
  <c r="AL60" i="119"/>
  <c r="V60" i="119"/>
  <c r="AK59" i="119"/>
  <c r="U59" i="119"/>
  <c r="AJ58" i="119"/>
  <c r="T58" i="119"/>
  <c r="AW57" i="119"/>
  <c r="AV57" i="119"/>
  <c r="AU57" i="119"/>
  <c r="AT57" i="119"/>
  <c r="AS57" i="119"/>
  <c r="AR57" i="119"/>
  <c r="AQ57" i="119"/>
  <c r="AP57" i="119"/>
  <c r="AO57" i="119"/>
  <c r="AN57" i="119"/>
  <c r="AM57" i="119"/>
  <c r="AL57" i="119"/>
  <c r="AK57" i="119"/>
  <c r="AJ57" i="119"/>
  <c r="AI57" i="119"/>
  <c r="AH57" i="119"/>
  <c r="AG57" i="119"/>
  <c r="AF57" i="119"/>
  <c r="AE57" i="119"/>
  <c r="AD57" i="119"/>
  <c r="AC57" i="119"/>
  <c r="AB57" i="119"/>
  <c r="AA57" i="119"/>
  <c r="Z57" i="119"/>
  <c r="Y57" i="119"/>
  <c r="X57" i="119"/>
  <c r="W57" i="119"/>
  <c r="V57" i="119"/>
  <c r="U57" i="119"/>
  <c r="T57" i="119"/>
  <c r="S57" i="119"/>
  <c r="AV54" i="119"/>
  <c r="AF54" i="119"/>
  <c r="AW53" i="119"/>
  <c r="AG53" i="119"/>
  <c r="G51" i="119"/>
  <c r="AX50" i="119"/>
  <c r="AZ50" i="119" s="1"/>
  <c r="G48" i="119"/>
  <c r="AX45" i="119"/>
  <c r="AZ45" i="119" s="1"/>
  <c r="G45" i="119"/>
  <c r="G42" i="119"/>
  <c r="AX41" i="119"/>
  <c r="AZ41" i="119" s="1"/>
  <c r="G39" i="119"/>
  <c r="AX36" i="119"/>
  <c r="AZ36" i="119" s="1"/>
  <c r="G36" i="119"/>
  <c r="G33" i="119"/>
  <c r="G30" i="119"/>
  <c r="G27" i="119"/>
  <c r="AX26" i="119"/>
  <c r="AZ26" i="119" s="1"/>
  <c r="G24" i="119"/>
  <c r="AA61" i="119" s="1"/>
  <c r="G21" i="119"/>
  <c r="G18" i="119"/>
  <c r="AW14" i="119"/>
  <c r="AW15" i="119" s="1"/>
  <c r="AS14" i="119"/>
  <c r="AS15" i="119" s="1"/>
  <c r="AR14" i="119"/>
  <c r="AR15" i="119" s="1"/>
  <c r="AO14" i="119"/>
  <c r="AO15" i="119" s="1"/>
  <c r="AN14" i="119"/>
  <c r="AN15" i="119" s="1"/>
  <c r="AK14" i="119"/>
  <c r="AK15" i="119" s="1"/>
  <c r="AJ14" i="119"/>
  <c r="AJ15" i="119" s="1"/>
  <c r="AG14" i="119"/>
  <c r="AG15" i="119" s="1"/>
  <c r="AF14" i="119"/>
  <c r="AF15" i="119" s="1"/>
  <c r="AC14" i="119"/>
  <c r="AC15" i="119" s="1"/>
  <c r="AB14" i="119"/>
  <c r="AB15" i="119" s="1"/>
  <c r="Y14" i="119"/>
  <c r="Y15" i="119" s="1"/>
  <c r="X14" i="119"/>
  <c r="X15" i="119" s="1"/>
  <c r="U14" i="119"/>
  <c r="U15" i="119" s="1"/>
  <c r="T14" i="119"/>
  <c r="T15" i="119" s="1"/>
  <c r="AW13" i="119"/>
  <c r="AV13" i="119"/>
  <c r="AV14" i="119" s="1"/>
  <c r="AV15" i="119" s="1"/>
  <c r="AU13" i="119"/>
  <c r="AU14" i="119" s="1"/>
  <c r="AU15" i="119" s="1"/>
  <c r="AR13" i="119"/>
  <c r="AQ13" i="119"/>
  <c r="AN13" i="119"/>
  <c r="AM13" i="119"/>
  <c r="AJ13" i="119"/>
  <c r="AI13" i="119"/>
  <c r="AF13" i="119"/>
  <c r="AE13" i="119"/>
  <c r="AB13" i="119"/>
  <c r="AA13" i="119"/>
  <c r="X13" i="119"/>
  <c r="W13" i="119"/>
  <c r="T13" i="119"/>
  <c r="S13" i="119"/>
  <c r="AX12" i="119"/>
  <c r="AU12" i="119"/>
  <c r="BB10" i="119"/>
  <c r="BB7" i="119"/>
  <c r="AC1" i="119"/>
  <c r="AQ14" i="119" s="1"/>
  <c r="AQ15" i="119" s="1"/>
  <c r="AX41" i="121" l="1"/>
  <c r="AZ41" i="121" s="1"/>
  <c r="AX38" i="121"/>
  <c r="AZ38" i="121" s="1"/>
  <c r="AH54" i="121"/>
  <c r="AT54" i="121"/>
  <c r="AZ27" i="121"/>
  <c r="AX54" i="121"/>
  <c r="AX53" i="121"/>
  <c r="AZ21" i="121"/>
  <c r="AZ53" i="121" s="1"/>
  <c r="AX24" i="121"/>
  <c r="AZ24" i="121" s="1"/>
  <c r="U59" i="121"/>
  <c r="W53" i="121"/>
  <c r="AM53" i="121"/>
  <c r="V54" i="121"/>
  <c r="AL54" i="121"/>
  <c r="Z58" i="121"/>
  <c r="AR14" i="121"/>
  <c r="AR15" i="121" s="1"/>
  <c r="AN14" i="121"/>
  <c r="AN15" i="121" s="1"/>
  <c r="AJ14" i="121"/>
  <c r="AJ15" i="121" s="1"/>
  <c r="AF14" i="121"/>
  <c r="AF15" i="121" s="1"/>
  <c r="AB14" i="121"/>
  <c r="AB15" i="121" s="1"/>
  <c r="X14" i="121"/>
  <c r="X15" i="121" s="1"/>
  <c r="T14" i="121"/>
  <c r="T15" i="121" s="1"/>
  <c r="AQ13" i="121"/>
  <c r="AM13" i="121"/>
  <c r="AI13" i="121"/>
  <c r="AE13" i="121"/>
  <c r="AA13" i="121"/>
  <c r="W13" i="121"/>
  <c r="S13" i="121"/>
  <c r="BB7" i="121"/>
  <c r="AT14" i="121"/>
  <c r="AT15" i="121" s="1"/>
  <c r="AP14" i="121"/>
  <c r="AP15" i="121" s="1"/>
  <c r="AL14" i="121"/>
  <c r="AL15" i="121" s="1"/>
  <c r="AH14" i="121"/>
  <c r="AH15" i="121" s="1"/>
  <c r="AD14" i="121"/>
  <c r="AD15" i="121" s="1"/>
  <c r="Z14" i="121"/>
  <c r="Z15" i="121" s="1"/>
  <c r="V14" i="121"/>
  <c r="V15" i="121" s="1"/>
  <c r="AS13" i="121"/>
  <c r="AO13" i="121"/>
  <c r="AK13" i="121"/>
  <c r="AG13" i="121"/>
  <c r="AC13" i="121"/>
  <c r="Y13" i="121"/>
  <c r="U13" i="121"/>
  <c r="T13" i="121"/>
  <c r="AB13" i="121"/>
  <c r="AJ13" i="121"/>
  <c r="AR13" i="121"/>
  <c r="Y14" i="121"/>
  <c r="Y15" i="121" s="1"/>
  <c r="AG14" i="121"/>
  <c r="AG15" i="121" s="1"/>
  <c r="AO14" i="121"/>
  <c r="AO15" i="121" s="1"/>
  <c r="T53" i="121"/>
  <c r="T58" i="121"/>
  <c r="X53" i="121"/>
  <c r="X58" i="121"/>
  <c r="AB53" i="121"/>
  <c r="AB58" i="121"/>
  <c r="AF53" i="121"/>
  <c r="AF58" i="121"/>
  <c r="AJ53" i="121"/>
  <c r="AJ58" i="121"/>
  <c r="AN53" i="121"/>
  <c r="AN58" i="121"/>
  <c r="AR53" i="121"/>
  <c r="AR58" i="121"/>
  <c r="AV53" i="121"/>
  <c r="AV58" i="121"/>
  <c r="AT61" i="121"/>
  <c r="AP61" i="121"/>
  <c r="AL61" i="121"/>
  <c r="AH61" i="121"/>
  <c r="AD61" i="121"/>
  <c r="Z61" i="121"/>
  <c r="V61" i="121"/>
  <c r="AW60" i="121"/>
  <c r="AS60" i="121"/>
  <c r="AO60" i="121"/>
  <c r="AK60" i="121"/>
  <c r="AG60" i="121"/>
  <c r="AC60" i="121"/>
  <c r="Y60" i="121"/>
  <c r="U60" i="121"/>
  <c r="AV59" i="121"/>
  <c r="AR59" i="121"/>
  <c r="AN59" i="121"/>
  <c r="AJ59" i="121"/>
  <c r="AF59" i="121"/>
  <c r="AB59" i="121"/>
  <c r="X59" i="121"/>
  <c r="T59" i="121"/>
  <c r="AU58" i="121"/>
  <c r="AQ58" i="121"/>
  <c r="AM58" i="121"/>
  <c r="AI58" i="121"/>
  <c r="AE58" i="121"/>
  <c r="AA58" i="121"/>
  <c r="W58" i="121"/>
  <c r="S58" i="121"/>
  <c r="AZ54" i="121"/>
  <c r="AU54" i="121"/>
  <c r="AQ54" i="121"/>
  <c r="AM54" i="121"/>
  <c r="AI54" i="121"/>
  <c r="AE54" i="121"/>
  <c r="AA54" i="121"/>
  <c r="W54" i="121"/>
  <c r="S54" i="121"/>
  <c r="AM59" i="121"/>
  <c r="AI59" i="121"/>
  <c r="AE59" i="121"/>
  <c r="AA59" i="121"/>
  <c r="W59" i="121"/>
  <c r="S59" i="121"/>
  <c r="AT58" i="121"/>
  <c r="AW61" i="121"/>
  <c r="AS61" i="121"/>
  <c r="AO61" i="121"/>
  <c r="AK61" i="121"/>
  <c r="AG61" i="121"/>
  <c r="AC61" i="121"/>
  <c r="Y61" i="121"/>
  <c r="U61" i="121"/>
  <c r="AV60" i="121"/>
  <c r="AR60" i="121"/>
  <c r="AN60" i="121"/>
  <c r="AJ60" i="121"/>
  <c r="AF60" i="121"/>
  <c r="AB60" i="121"/>
  <c r="X60" i="121"/>
  <c r="T60" i="121"/>
  <c r="AU59" i="121"/>
  <c r="AQ59" i="121"/>
  <c r="AV61" i="121"/>
  <c r="AR61" i="121"/>
  <c r="AN61" i="121"/>
  <c r="AJ61" i="121"/>
  <c r="AF61" i="121"/>
  <c r="AB61" i="121"/>
  <c r="X61" i="121"/>
  <c r="T61" i="121"/>
  <c r="AU60" i="121"/>
  <c r="AQ60" i="121"/>
  <c r="AM60" i="121"/>
  <c r="AI60" i="121"/>
  <c r="AE60" i="121"/>
  <c r="AA60" i="121"/>
  <c r="W60" i="121"/>
  <c r="S60" i="121"/>
  <c r="AT59" i="121"/>
  <c r="AP59" i="121"/>
  <c r="AL59" i="121"/>
  <c r="AH59" i="121"/>
  <c r="AD59" i="121"/>
  <c r="Z59" i="121"/>
  <c r="V59" i="121"/>
  <c r="AW58" i="121"/>
  <c r="AS58" i="121"/>
  <c r="AO58" i="121"/>
  <c r="AK58" i="121"/>
  <c r="AG58" i="121"/>
  <c r="AC58" i="121"/>
  <c r="Y58" i="121"/>
  <c r="U58" i="121"/>
  <c r="AW54" i="121"/>
  <c r="AS54" i="121"/>
  <c r="AO54" i="121"/>
  <c r="AK54" i="121"/>
  <c r="AG54" i="121"/>
  <c r="AC54" i="121"/>
  <c r="Y54" i="121"/>
  <c r="U54" i="121"/>
  <c r="AT53" i="121"/>
  <c r="AP53" i="121"/>
  <c r="AL53" i="121"/>
  <c r="AH53" i="121"/>
  <c r="AD53" i="121"/>
  <c r="Z53" i="121"/>
  <c r="V53" i="121"/>
  <c r="AJ54" i="121"/>
  <c r="AB54" i="121"/>
  <c r="T54" i="121"/>
  <c r="AS53" i="121"/>
  <c r="AK53" i="121"/>
  <c r="AC53" i="121"/>
  <c r="U53" i="121"/>
  <c r="AU61" i="121"/>
  <c r="AQ61" i="121"/>
  <c r="AM61" i="121"/>
  <c r="AI61" i="121"/>
  <c r="AE61" i="121"/>
  <c r="AA61" i="121"/>
  <c r="W61" i="121"/>
  <c r="S61" i="121"/>
  <c r="AT60" i="121"/>
  <c r="AP60" i="121"/>
  <c r="AL60" i="121"/>
  <c r="AH60" i="121"/>
  <c r="AD60" i="121"/>
  <c r="Z60" i="121"/>
  <c r="V60" i="121"/>
  <c r="AV54" i="121"/>
  <c r="AR54" i="121"/>
  <c r="AN54" i="121"/>
  <c r="AF54" i="121"/>
  <c r="X54" i="121"/>
  <c r="AW53" i="121"/>
  <c r="AO53" i="121"/>
  <c r="AG53" i="121"/>
  <c r="Y53" i="121"/>
  <c r="AA53" i="121"/>
  <c r="AQ53" i="121"/>
  <c r="Z54" i="121"/>
  <c r="AP54" i="121"/>
  <c r="AD58" i="121"/>
  <c r="AX24" i="119"/>
  <c r="AZ24" i="119" s="1"/>
  <c r="AX30" i="119"/>
  <c r="AZ30" i="119" s="1"/>
  <c r="U53" i="119"/>
  <c r="AK53" i="119"/>
  <c r="T54" i="119"/>
  <c r="AJ54" i="119"/>
  <c r="X58" i="119"/>
  <c r="AN58" i="119"/>
  <c r="Y59" i="119"/>
  <c r="AO59" i="119"/>
  <c r="Z60" i="119"/>
  <c r="AP60" i="119"/>
  <c r="AX35" i="119"/>
  <c r="AZ35" i="119" s="1"/>
  <c r="AQ61" i="119"/>
  <c r="AI61" i="119"/>
  <c r="AU61" i="119"/>
  <c r="AM61" i="119"/>
  <c r="Y53" i="119"/>
  <c r="AO53" i="119"/>
  <c r="X54" i="119"/>
  <c r="AN54" i="119"/>
  <c r="AB58" i="119"/>
  <c r="AR58" i="119"/>
  <c r="AC59" i="119"/>
  <c r="AS59" i="119"/>
  <c r="AD60" i="119"/>
  <c r="AT60" i="119"/>
  <c r="AE61" i="119"/>
  <c r="AT61" i="119"/>
  <c r="AX20" i="119"/>
  <c r="AZ20" i="119" s="1"/>
  <c r="AX32" i="119"/>
  <c r="AZ32" i="119" s="1"/>
  <c r="AX44" i="119"/>
  <c r="AZ44" i="119" s="1"/>
  <c r="AC53" i="119"/>
  <c r="AS53" i="119"/>
  <c r="AB54" i="119"/>
  <c r="AR54" i="119"/>
  <c r="AF58" i="119"/>
  <c r="AV58" i="119"/>
  <c r="AG59" i="119"/>
  <c r="AW59" i="119"/>
  <c r="AH60" i="119"/>
  <c r="S61" i="119"/>
  <c r="U13" i="119"/>
  <c r="Y13" i="119"/>
  <c r="AC13" i="119"/>
  <c r="AG13" i="119"/>
  <c r="AK13" i="119"/>
  <c r="AO13" i="119"/>
  <c r="AS13" i="119"/>
  <c r="V14" i="119"/>
  <c r="V15" i="119" s="1"/>
  <c r="Z14" i="119"/>
  <c r="Z15" i="119" s="1"/>
  <c r="AD14" i="119"/>
  <c r="AD15" i="119" s="1"/>
  <c r="AH14" i="119"/>
  <c r="AH15" i="119" s="1"/>
  <c r="AL14" i="119"/>
  <c r="AL15" i="119" s="1"/>
  <c r="AP14" i="119"/>
  <c r="AP15" i="119" s="1"/>
  <c r="AT14" i="119"/>
  <c r="AT15" i="119" s="1"/>
  <c r="V53" i="119"/>
  <c r="Z53" i="119"/>
  <c r="AD53" i="119"/>
  <c r="AH53" i="119"/>
  <c r="AL53" i="119"/>
  <c r="AP53" i="119"/>
  <c r="AT53" i="119"/>
  <c r="AX53" i="119"/>
  <c r="U54" i="119"/>
  <c r="Y54" i="119"/>
  <c r="AC54" i="119"/>
  <c r="AG54" i="119"/>
  <c r="AK54" i="119"/>
  <c r="AO54" i="119"/>
  <c r="AS54" i="119"/>
  <c r="AW54" i="119"/>
  <c r="U58" i="119"/>
  <c r="Y58" i="119"/>
  <c r="AC58" i="119"/>
  <c r="AG58" i="119"/>
  <c r="AK58" i="119"/>
  <c r="AO58" i="119"/>
  <c r="AS58" i="119"/>
  <c r="AW58" i="119"/>
  <c r="V59" i="119"/>
  <c r="Z59" i="119"/>
  <c r="AD59" i="119"/>
  <c r="AH59" i="119"/>
  <c r="AL59" i="119"/>
  <c r="AP59" i="119"/>
  <c r="AT59" i="119"/>
  <c r="S60" i="119"/>
  <c r="W60" i="119"/>
  <c r="AA60" i="119"/>
  <c r="AE60" i="119"/>
  <c r="AI60" i="119"/>
  <c r="AM60" i="119"/>
  <c r="AQ60" i="119"/>
  <c r="AU60" i="119"/>
  <c r="T61" i="119"/>
  <c r="X61" i="119"/>
  <c r="AB61" i="119"/>
  <c r="AF61" i="119"/>
  <c r="AJ61" i="119"/>
  <c r="AN61" i="119"/>
  <c r="AR61" i="119"/>
  <c r="AV61" i="119"/>
  <c r="V13" i="119"/>
  <c r="Z13" i="119"/>
  <c r="AD13" i="119"/>
  <c r="AH13" i="119"/>
  <c r="AL13" i="119"/>
  <c r="AP13" i="119"/>
  <c r="AT13" i="119"/>
  <c r="S14" i="119"/>
  <c r="S15" i="119" s="1"/>
  <c r="W14" i="119"/>
  <c r="W15" i="119" s="1"/>
  <c r="AA14" i="119"/>
  <c r="AA15" i="119" s="1"/>
  <c r="AE14" i="119"/>
  <c r="AE15" i="119" s="1"/>
  <c r="AI14" i="119"/>
  <c r="AI15" i="119" s="1"/>
  <c r="AM14" i="119"/>
  <c r="AM15" i="119" s="1"/>
  <c r="S53" i="119"/>
  <c r="W53" i="119"/>
  <c r="AA53" i="119"/>
  <c r="AE53" i="119"/>
  <c r="AI53" i="119"/>
  <c r="AM53" i="119"/>
  <c r="AQ53" i="119"/>
  <c r="AU53" i="119"/>
  <c r="AZ53" i="119"/>
  <c r="V54" i="119"/>
  <c r="Z54" i="119"/>
  <c r="AD54" i="119"/>
  <c r="AH54" i="119"/>
  <c r="AL54" i="119"/>
  <c r="AP54" i="119"/>
  <c r="AT54" i="119"/>
  <c r="AX54" i="119"/>
  <c r="V58" i="119"/>
  <c r="Z58" i="119"/>
  <c r="AD58" i="119"/>
  <c r="AH58" i="119"/>
  <c r="AL58" i="119"/>
  <c r="AP58" i="119"/>
  <c r="AT58" i="119"/>
  <c r="S59" i="119"/>
  <c r="W59" i="119"/>
  <c r="AA59" i="119"/>
  <c r="AE59" i="119"/>
  <c r="AI59" i="119"/>
  <c r="AM59" i="119"/>
  <c r="AQ59" i="119"/>
  <c r="AU59" i="119"/>
  <c r="T60" i="119"/>
  <c r="X60" i="119"/>
  <c r="AB60" i="119"/>
  <c r="AF60" i="119"/>
  <c r="AJ60" i="119"/>
  <c r="AN60" i="119"/>
  <c r="AR60" i="119"/>
  <c r="AV60" i="119"/>
  <c r="U61" i="119"/>
  <c r="Y61" i="119"/>
  <c r="AC61" i="119"/>
  <c r="AG61" i="119"/>
  <c r="AK61" i="119"/>
  <c r="AO61" i="119"/>
  <c r="AS61" i="119"/>
  <c r="AW61" i="119"/>
  <c r="T53" i="119"/>
  <c r="X53" i="119"/>
  <c r="AB53" i="119"/>
  <c r="AF53" i="119"/>
  <c r="AJ53" i="119"/>
  <c r="AN53" i="119"/>
  <c r="AR53" i="119"/>
  <c r="AV53" i="119"/>
  <c r="S54" i="119"/>
  <c r="W54" i="119"/>
  <c r="AA54" i="119"/>
  <c r="AE54" i="119"/>
  <c r="AI54" i="119"/>
  <c r="AM54" i="119"/>
  <c r="AQ54" i="119"/>
  <c r="AU54" i="119"/>
  <c r="AZ54" i="119"/>
  <c r="S58" i="119"/>
  <c r="W58" i="119"/>
  <c r="AA58" i="119"/>
  <c r="AE58" i="119"/>
  <c r="AI58" i="119"/>
  <c r="AM58" i="119"/>
  <c r="AQ58" i="119"/>
  <c r="AU58" i="119"/>
  <c r="T59" i="119"/>
  <c r="X59" i="119"/>
  <c r="AB59" i="119"/>
  <c r="AF59" i="119"/>
  <c r="AJ59" i="119"/>
  <c r="AN59" i="119"/>
  <c r="AR59" i="119"/>
  <c r="AV59" i="119"/>
  <c r="U60" i="119"/>
  <c r="Y60" i="119"/>
  <c r="AC60" i="119"/>
  <c r="AG60" i="119"/>
  <c r="AK60" i="119"/>
  <c r="AO60" i="119"/>
  <c r="AS60" i="119"/>
  <c r="AW60" i="119"/>
  <c r="V61" i="119"/>
  <c r="Z61" i="119"/>
  <c r="AD61" i="119"/>
  <c r="AH61" i="119"/>
  <c r="AL61" i="119"/>
  <c r="AP61" i="119"/>
  <c r="AX42" i="121" l="1"/>
  <c r="AZ42" i="121" s="1"/>
  <c r="AX45" i="121" l="1"/>
  <c r="AZ45" i="121" s="1"/>
  <c r="AX44" i="121"/>
  <c r="AZ44" i="121" s="1"/>
  <c r="AT48" i="121" l="1"/>
  <c r="AT47" i="121"/>
  <c r="AL48" i="121"/>
  <c r="AL47" i="121"/>
  <c r="AH48" i="121"/>
  <c r="AH47" i="121"/>
  <c r="AP48" i="121"/>
  <c r="AP47" i="121"/>
  <c r="V48" i="121"/>
  <c r="V47" i="121"/>
  <c r="AD47" i="121"/>
  <c r="AD48" i="121"/>
  <c r="Z48" i="121"/>
  <c r="Z47" i="121"/>
  <c r="S48" i="121"/>
  <c r="S47" i="121"/>
  <c r="AW47" i="121" l="1"/>
  <c r="AW48" i="121"/>
  <c r="Y47" i="121"/>
  <c r="Y48" i="121"/>
  <c r="T47" i="121"/>
  <c r="T48" i="121"/>
  <c r="AR48" i="121"/>
  <c r="AR47" i="121"/>
  <c r="AV48" i="121"/>
  <c r="AV47" i="121"/>
  <c r="AB48" i="121"/>
  <c r="AB47" i="121"/>
  <c r="AK47" i="121"/>
  <c r="AK48" i="121"/>
  <c r="AS47" i="121"/>
  <c r="AS48" i="121"/>
  <c r="U47" i="121"/>
  <c r="U48" i="121"/>
  <c r="AC47" i="121"/>
  <c r="AC48" i="121"/>
  <c r="AO47" i="121"/>
  <c r="AO48" i="121"/>
  <c r="AG48" i="121"/>
  <c r="AG47" i="121"/>
  <c r="AF48" i="121"/>
  <c r="AF47" i="121"/>
  <c r="X47" i="121"/>
  <c r="X48" i="121"/>
  <c r="AJ47" i="121"/>
  <c r="AJ48" i="121"/>
  <c r="AN47" i="121"/>
  <c r="AN48" i="121"/>
  <c r="AA48" i="121" l="1"/>
  <c r="AA47" i="121"/>
  <c r="W48" i="121"/>
  <c r="AX48" i="121" s="1"/>
  <c r="AZ48" i="121" s="1"/>
  <c r="W47" i="121"/>
  <c r="AX47" i="121" s="1"/>
  <c r="AZ47" i="121" s="1"/>
  <c r="AU48" i="121"/>
  <c r="AU47" i="121"/>
  <c r="AQ48" i="121"/>
  <c r="AQ47" i="121"/>
  <c r="AI48" i="121"/>
  <c r="AI47" i="121"/>
  <c r="AE48" i="121"/>
  <c r="AE47" i="121"/>
  <c r="AM48" i="121"/>
  <c r="AM47" i="121"/>
  <c r="AT61" i="118" l="1"/>
  <c r="AA61" i="118"/>
  <c r="AL56" i="118"/>
  <c r="V67" i="118" s="1"/>
  <c r="AS55" i="118"/>
  <c r="AQ55" i="118"/>
  <c r="Z55" i="118"/>
  <c r="AF55" i="118" s="1"/>
  <c r="X55" i="118"/>
  <c r="AD55" i="118" s="1"/>
  <c r="I55" i="118"/>
  <c r="G55" i="118"/>
  <c r="E55" i="118"/>
  <c r="K54" i="118"/>
  <c r="AS53" i="118"/>
  <c r="AQ53" i="118"/>
  <c r="K53" i="118"/>
  <c r="AQ52" i="118"/>
  <c r="Z52" i="118"/>
  <c r="X52" i="118"/>
  <c r="K52" i="118"/>
  <c r="K55" i="118" s="1"/>
  <c r="K57" i="118" s="1"/>
  <c r="C60" i="118" s="1"/>
  <c r="AV28" i="118"/>
  <c r="AY28" i="118" s="1"/>
  <c r="AY27" i="118"/>
  <c r="AV27" i="118"/>
  <c r="AV26" i="118"/>
  <c r="AY26" i="118" s="1"/>
  <c r="AY25" i="118"/>
  <c r="AV25" i="118"/>
  <c r="AV24" i="118"/>
  <c r="AY24" i="118" s="1"/>
  <c r="AY23" i="118"/>
  <c r="AV23" i="118"/>
  <c r="AV22" i="118"/>
  <c r="AY22" i="118" s="1"/>
  <c r="AY21" i="118"/>
  <c r="AV21" i="118"/>
  <c r="AV20" i="118"/>
  <c r="AY20" i="118" s="1"/>
  <c r="AY19" i="118"/>
  <c r="AV19" i="118"/>
  <c r="AV18" i="118"/>
  <c r="AY18" i="118" s="1"/>
  <c r="AY17" i="118"/>
  <c r="AV17" i="118"/>
  <c r="AV16" i="118"/>
  <c r="X54" i="118" s="1"/>
  <c r="AD54" i="118" s="1"/>
  <c r="AY15" i="118"/>
  <c r="Z53" i="118" s="1"/>
  <c r="AF53" i="118" s="1"/>
  <c r="AV15" i="118"/>
  <c r="X53" i="118" s="1"/>
  <c r="AD53" i="118" s="1"/>
  <c r="AV14" i="118"/>
  <c r="AQ54" i="118" s="1"/>
  <c r="AY13" i="118"/>
  <c r="AS52" i="118" s="1"/>
  <c r="AV13" i="118"/>
  <c r="AV12" i="118"/>
  <c r="AY12" i="118" s="1"/>
  <c r="AU11" i="118"/>
  <c r="AU10" i="118"/>
  <c r="AT10" i="118"/>
  <c r="AT11" i="118" s="1"/>
  <c r="AU9" i="118"/>
  <c r="AT9" i="118"/>
  <c r="AS9" i="118"/>
  <c r="AS10" i="118" s="1"/>
  <c r="AS11" i="118" s="1"/>
  <c r="AV8" i="118"/>
  <c r="AS8" i="118"/>
  <c r="AA1" i="118"/>
  <c r="AQ10" i="118" s="1"/>
  <c r="AQ11" i="118" s="1"/>
  <c r="AT61" i="117"/>
  <c r="AA61" i="117"/>
  <c r="AK56" i="117"/>
  <c r="V67" i="117" s="1"/>
  <c r="AS55" i="117"/>
  <c r="AQ55" i="117"/>
  <c r="Z55" i="117"/>
  <c r="AF55" i="117" s="1"/>
  <c r="X55" i="117"/>
  <c r="AD55" i="117" s="1"/>
  <c r="I55" i="117"/>
  <c r="G55" i="117"/>
  <c r="E55" i="117"/>
  <c r="AS54" i="117"/>
  <c r="AQ54" i="117"/>
  <c r="AF54" i="117"/>
  <c r="AD54" i="117"/>
  <c r="Z54" i="117"/>
  <c r="X54" i="117"/>
  <c r="K54" i="117"/>
  <c r="AS53" i="117"/>
  <c r="AQ53" i="117"/>
  <c r="AD53" i="117"/>
  <c r="Z53" i="117"/>
  <c r="AF53" i="117" s="1"/>
  <c r="X53" i="117"/>
  <c r="K53" i="117"/>
  <c r="AS52" i="117"/>
  <c r="AS56" i="117" s="1"/>
  <c r="AO61" i="117" s="1"/>
  <c r="AY61" i="117" s="1"/>
  <c r="AQ52" i="117"/>
  <c r="AQ56" i="117" s="1"/>
  <c r="Z52" i="117"/>
  <c r="Z56" i="117" s="1"/>
  <c r="X52" i="117"/>
  <c r="X56" i="117" s="1"/>
  <c r="K52" i="117"/>
  <c r="K55" i="117" s="1"/>
  <c r="K57" i="117" s="1"/>
  <c r="C60" i="117" s="1"/>
  <c r="AV28" i="117"/>
  <c r="AY28" i="117" s="1"/>
  <c r="AY27" i="117"/>
  <c r="AV27" i="117"/>
  <c r="AV26" i="117"/>
  <c r="AY26" i="117" s="1"/>
  <c r="AY25" i="117"/>
  <c r="AV25" i="117"/>
  <c r="AV24" i="117"/>
  <c r="AY24" i="117" s="1"/>
  <c r="AY23" i="117"/>
  <c r="AV23" i="117"/>
  <c r="AV22" i="117"/>
  <c r="AY22" i="117" s="1"/>
  <c r="AY21" i="117"/>
  <c r="AV21" i="117"/>
  <c r="AV20" i="117"/>
  <c r="AY20" i="117" s="1"/>
  <c r="AY19" i="117"/>
  <c r="AV19" i="117"/>
  <c r="AV18" i="117"/>
  <c r="AY18" i="117" s="1"/>
  <c r="AY17" i="117"/>
  <c r="AV17" i="117"/>
  <c r="AV16" i="117"/>
  <c r="AY16" i="117" s="1"/>
  <c r="AY15" i="117"/>
  <c r="AV15" i="117"/>
  <c r="AV14" i="117"/>
  <c r="AY14" i="117" s="1"/>
  <c r="AY13" i="117"/>
  <c r="AV13" i="117"/>
  <c r="AV12" i="117"/>
  <c r="AY12" i="117" s="1"/>
  <c r="AU11" i="117"/>
  <c r="AU10" i="117"/>
  <c r="AT10" i="117"/>
  <c r="AT11" i="117" s="1"/>
  <c r="AU9" i="117"/>
  <c r="AT9" i="117"/>
  <c r="AS9" i="117"/>
  <c r="AS10" i="117" s="1"/>
  <c r="AS11" i="117" s="1"/>
  <c r="AV8" i="117"/>
  <c r="AS8" i="117"/>
  <c r="AA1" i="117"/>
  <c r="AO9" i="117" s="1"/>
  <c r="AQ56" i="118" l="1"/>
  <c r="I60" i="118"/>
  <c r="L60" i="118" s="1"/>
  <c r="X56" i="118"/>
  <c r="Q9" i="118"/>
  <c r="U9" i="118"/>
  <c r="AC9" i="118"/>
  <c r="AG9" i="118"/>
  <c r="AK9" i="118"/>
  <c r="AO9" i="118"/>
  <c r="S9" i="118"/>
  <c r="W9" i="118"/>
  <c r="AA9" i="118"/>
  <c r="AE9" i="118"/>
  <c r="AI9" i="118"/>
  <c r="AM9" i="118"/>
  <c r="AQ9" i="118"/>
  <c r="T10" i="118"/>
  <c r="T11" i="118" s="1"/>
  <c r="X10" i="118"/>
  <c r="X11" i="118" s="1"/>
  <c r="AB10" i="118"/>
  <c r="AB11" i="118" s="1"/>
  <c r="AF10" i="118"/>
  <c r="AF11" i="118" s="1"/>
  <c r="AJ10" i="118"/>
  <c r="AJ11" i="118" s="1"/>
  <c r="AN10" i="118"/>
  <c r="AN11" i="118" s="1"/>
  <c r="AR10" i="118"/>
  <c r="AR11" i="118" s="1"/>
  <c r="AY14" i="118"/>
  <c r="AS54" i="118" s="1"/>
  <c r="AS56" i="118" s="1"/>
  <c r="AO61" i="118" s="1"/>
  <c r="AY61" i="118" s="1"/>
  <c r="AY16" i="118"/>
  <c r="Z54" i="118" s="1"/>
  <c r="AF54" i="118" s="1"/>
  <c r="AD52" i="118"/>
  <c r="AD56" i="118" s="1"/>
  <c r="BB7" i="118"/>
  <c r="V9" i="118"/>
  <c r="AD9" i="118"/>
  <c r="T9" i="118"/>
  <c r="X9" i="118"/>
  <c r="AB9" i="118"/>
  <c r="AF9" i="118"/>
  <c r="AJ9" i="118"/>
  <c r="AN9" i="118"/>
  <c r="AR9" i="118"/>
  <c r="Q10" i="118"/>
  <c r="Q11" i="118" s="1"/>
  <c r="U10" i="118"/>
  <c r="U11" i="118" s="1"/>
  <c r="Y10" i="118"/>
  <c r="Y11" i="118" s="1"/>
  <c r="AC10" i="118"/>
  <c r="AC11" i="118" s="1"/>
  <c r="AG10" i="118"/>
  <c r="AG11" i="118" s="1"/>
  <c r="AK10" i="118"/>
  <c r="AK11" i="118" s="1"/>
  <c r="AO10" i="118"/>
  <c r="AO11" i="118" s="1"/>
  <c r="AF52" i="118"/>
  <c r="Y9" i="118"/>
  <c r="R10" i="118"/>
  <c r="R11" i="118" s="1"/>
  <c r="V10" i="118"/>
  <c r="V11" i="118" s="1"/>
  <c r="Z10" i="118"/>
  <c r="Z11" i="118" s="1"/>
  <c r="AD10" i="118"/>
  <c r="AD11" i="118" s="1"/>
  <c r="AH10" i="118"/>
  <c r="AH11" i="118" s="1"/>
  <c r="AL10" i="118"/>
  <c r="AL11" i="118" s="1"/>
  <c r="AP10" i="118"/>
  <c r="AP11" i="118" s="1"/>
  <c r="R9" i="118"/>
  <c r="Z9" i="118"/>
  <c r="AH9" i="118"/>
  <c r="AL9" i="118"/>
  <c r="AP9" i="118"/>
  <c r="S10" i="118"/>
  <c r="S11" i="118" s="1"/>
  <c r="W10" i="118"/>
  <c r="W11" i="118" s="1"/>
  <c r="AA10" i="118"/>
  <c r="AA11" i="118" s="1"/>
  <c r="AE10" i="118"/>
  <c r="AE11" i="118" s="1"/>
  <c r="AI10" i="118"/>
  <c r="AI11" i="118" s="1"/>
  <c r="AM10" i="118"/>
  <c r="AM11" i="118" s="1"/>
  <c r="L60" i="117"/>
  <c r="I60" i="117"/>
  <c r="Q9" i="117"/>
  <c r="Y9" i="117"/>
  <c r="AG9" i="117"/>
  <c r="R10" i="117"/>
  <c r="R11" i="117" s="1"/>
  <c r="V10" i="117"/>
  <c r="V11" i="117" s="1"/>
  <c r="Z10" i="117"/>
  <c r="Z11" i="117" s="1"/>
  <c r="AD10" i="117"/>
  <c r="AD11" i="117" s="1"/>
  <c r="AH10" i="117"/>
  <c r="AH11" i="117" s="1"/>
  <c r="AL10" i="117"/>
  <c r="AL11" i="117" s="1"/>
  <c r="AP10" i="117"/>
  <c r="AP11" i="117" s="1"/>
  <c r="BB7" i="117"/>
  <c r="R9" i="117"/>
  <c r="V9" i="117"/>
  <c r="Z9" i="117"/>
  <c r="AD9" i="117"/>
  <c r="AH9" i="117"/>
  <c r="AL9" i="117"/>
  <c r="AP9" i="117"/>
  <c r="S10" i="117"/>
  <c r="S11" i="117" s="1"/>
  <c r="W10" i="117"/>
  <c r="W11" i="117" s="1"/>
  <c r="AA10" i="117"/>
  <c r="AA11" i="117" s="1"/>
  <c r="AE10" i="117"/>
  <c r="AE11" i="117" s="1"/>
  <c r="AI10" i="117"/>
  <c r="AI11" i="117" s="1"/>
  <c r="AM10" i="117"/>
  <c r="AM11" i="117" s="1"/>
  <c r="AQ10" i="117"/>
  <c r="AQ11" i="117" s="1"/>
  <c r="S9" i="117"/>
  <c r="W9" i="117"/>
  <c r="AA9" i="117"/>
  <c r="AE9" i="117"/>
  <c r="AI9" i="117"/>
  <c r="AM9" i="117"/>
  <c r="AQ9" i="117"/>
  <c r="T10" i="117"/>
  <c r="T11" i="117" s="1"/>
  <c r="X10" i="117"/>
  <c r="X11" i="117" s="1"/>
  <c r="AB10" i="117"/>
  <c r="AB11" i="117" s="1"/>
  <c r="AF10" i="117"/>
  <c r="AF11" i="117" s="1"/>
  <c r="AJ10" i="117"/>
  <c r="AJ11" i="117" s="1"/>
  <c r="AN10" i="117"/>
  <c r="AN11" i="117" s="1"/>
  <c r="AR10" i="117"/>
  <c r="AR11" i="117" s="1"/>
  <c r="AD52" i="117"/>
  <c r="AD56" i="117" s="1"/>
  <c r="T9" i="117"/>
  <c r="X9" i="117"/>
  <c r="AB9" i="117"/>
  <c r="AF9" i="117"/>
  <c r="AJ9" i="117"/>
  <c r="AN9" i="117"/>
  <c r="AR9" i="117"/>
  <c r="Q10" i="117"/>
  <c r="Q11" i="117" s="1"/>
  <c r="U10" i="117"/>
  <c r="U11" i="117" s="1"/>
  <c r="Y10" i="117"/>
  <c r="Y11" i="117" s="1"/>
  <c r="AC10" i="117"/>
  <c r="AC11" i="117" s="1"/>
  <c r="AG10" i="117"/>
  <c r="AG11" i="117" s="1"/>
  <c r="AK10" i="117"/>
  <c r="AK11" i="117" s="1"/>
  <c r="AO10" i="117"/>
  <c r="AO11" i="117" s="1"/>
  <c r="AF52" i="117"/>
  <c r="AF56" i="117" s="1"/>
  <c r="V61" i="117" s="1"/>
  <c r="AF61" i="117" s="1"/>
  <c r="AA67" i="117" s="1"/>
  <c r="AF67" i="117" s="1"/>
  <c r="U9" i="117"/>
  <c r="AC9" i="117"/>
  <c r="AK9" i="117"/>
  <c r="AF56" i="118" l="1"/>
  <c r="V61" i="118" s="1"/>
  <c r="AF61" i="118" s="1"/>
  <c r="AA67" i="118" s="1"/>
  <c r="AF67" i="118" s="1"/>
  <c r="Z56" i="118"/>
</calcChain>
</file>

<file path=xl/sharedStrings.xml><?xml version="1.0" encoding="utf-8"?>
<sst xmlns="http://schemas.openxmlformats.org/spreadsheetml/2006/main" count="1157" uniqueCount="327">
  <si>
    <t>日</t>
    <rPh sb="0" eb="1">
      <t>ニチ</t>
    </rPh>
    <phoneticPr fontId="5"/>
  </si>
  <si>
    <t>－</t>
  </si>
  <si>
    <t>備考</t>
    <rPh sb="0" eb="2">
      <t>ビコウ</t>
    </rPh>
    <phoneticPr fontId="5"/>
  </si>
  <si>
    <t>年</t>
  </si>
  <si>
    <t>月</t>
  </si>
  <si>
    <t>日</t>
  </si>
  <si>
    <t>申請者</t>
  </si>
  <si>
    <t>代表者の職・氏名</t>
    <rPh sb="0" eb="3">
      <t>ダイヒョウシャ</t>
    </rPh>
    <rPh sb="4" eb="5">
      <t>ショク</t>
    </rPh>
    <rPh sb="6" eb="8">
      <t>シメイ</t>
    </rPh>
    <phoneticPr fontId="5"/>
  </si>
  <si>
    <t>月</t>
    <rPh sb="0" eb="1">
      <t>ガツ</t>
    </rPh>
    <phoneticPr fontId="5"/>
  </si>
  <si>
    <t>年</t>
    <rPh sb="0" eb="1">
      <t>ネン</t>
    </rPh>
    <phoneticPr fontId="5"/>
  </si>
  <si>
    <t>事業所名</t>
    <rPh sb="0" eb="2">
      <t>ジギョウ</t>
    </rPh>
    <rPh sb="2" eb="3">
      <t>ショ</t>
    </rPh>
    <rPh sb="3" eb="4">
      <t>メイ</t>
    </rPh>
    <phoneticPr fontId="5"/>
  </si>
  <si>
    <t>（ビル・マンションの名称等）</t>
    <rPh sb="10" eb="13">
      <t>メイショウトウ</t>
    </rPh>
    <phoneticPr fontId="5"/>
  </si>
  <si>
    <t>指定した内容を変更した事業所</t>
    <rPh sb="0" eb="2">
      <t>シテイ</t>
    </rPh>
    <rPh sb="4" eb="6">
      <t>ナイヨウ</t>
    </rPh>
    <rPh sb="7" eb="9">
      <t>ヘンコウ</t>
    </rPh>
    <rPh sb="11" eb="14">
      <t>ジギョウショ</t>
    </rPh>
    <phoneticPr fontId="5"/>
  </si>
  <si>
    <t>　　次のとおり指定を受けた内容を変更しましたので届け出ます。</t>
    <rPh sb="2" eb="3">
      <t>ツギ</t>
    </rPh>
    <rPh sb="7" eb="9">
      <t>シテイ</t>
    </rPh>
    <rPh sb="10" eb="11">
      <t>ウ</t>
    </rPh>
    <rPh sb="13" eb="15">
      <t>ナイヨウ</t>
    </rPh>
    <rPh sb="16" eb="18">
      <t>ヘンコウ</t>
    </rPh>
    <rPh sb="24" eb="25">
      <t>トド</t>
    </rPh>
    <rPh sb="26" eb="27">
      <t>デ</t>
    </rPh>
    <phoneticPr fontId="5"/>
  </si>
  <si>
    <t>指定番号</t>
    <rPh sb="0" eb="2">
      <t>シテイ</t>
    </rPh>
    <rPh sb="2" eb="4">
      <t>バンゴウ</t>
    </rPh>
    <phoneticPr fontId="5"/>
  </si>
  <si>
    <t>事業所名</t>
    <rPh sb="0" eb="2">
      <t>ジギョウ</t>
    </rPh>
    <rPh sb="2" eb="3">
      <t>ショ</t>
    </rPh>
    <rPh sb="3" eb="4">
      <t>メイ</t>
    </rPh>
    <phoneticPr fontId="5"/>
  </si>
  <si>
    <t>事業所の所在地</t>
    <rPh sb="0" eb="2">
      <t>ジギョウ</t>
    </rPh>
    <rPh sb="2" eb="3">
      <t>ショ</t>
    </rPh>
    <rPh sb="4" eb="7">
      <t>ショザイチ</t>
    </rPh>
    <phoneticPr fontId="5"/>
  </si>
  <si>
    <t>　　 名　 称</t>
    <phoneticPr fontId="5"/>
  </si>
  <si>
    <r>
      <t xml:space="preserve"> </t>
    </r>
    <r>
      <rPr>
        <sz val="11"/>
        <rFont val="ＭＳ Ｐゴシック"/>
        <family val="3"/>
        <charset val="128"/>
      </rPr>
      <t xml:space="preserve">    </t>
    </r>
    <r>
      <rPr>
        <sz val="11"/>
        <rFont val="ＭＳ Ｐゴシック"/>
        <family val="3"/>
        <charset val="128"/>
      </rPr>
      <t>所在地</t>
    </r>
    <phoneticPr fontId="5"/>
  </si>
  <si>
    <t>（ 郵便番号　</t>
    <phoneticPr fontId="5"/>
  </si>
  <si>
    <t>)</t>
    <phoneticPr fontId="5"/>
  </si>
  <si>
    <r>
      <t>担当者名</t>
    </r>
    <r>
      <rPr>
        <b/>
        <sz val="9"/>
        <color rgb="FFFF0000"/>
        <rFont val="ＭＳ Ｐゴシック"/>
        <family val="3"/>
        <charset val="128"/>
        <scheme val="minor"/>
      </rPr>
      <t>（※２）</t>
    </r>
    <rPh sb="0" eb="3">
      <t>タントウシャ</t>
    </rPh>
    <rPh sb="3" eb="4">
      <t>メイ</t>
    </rPh>
    <phoneticPr fontId="5"/>
  </si>
  <si>
    <r>
      <rPr>
        <sz val="11"/>
        <rFont val="ＭＳ Ｐゴシック"/>
        <family val="3"/>
        <charset val="128"/>
        <scheme val="minor"/>
      </rPr>
      <t>連絡先</t>
    </r>
    <r>
      <rPr>
        <b/>
        <sz val="9"/>
        <color rgb="FFFF0000"/>
        <rFont val="ＭＳ Ｐゴシック"/>
        <family val="3"/>
        <charset val="128"/>
        <scheme val="minor"/>
      </rPr>
      <t>（※２）</t>
    </r>
    <rPh sb="0" eb="3">
      <t>レンラクサキ</t>
    </rPh>
    <phoneticPr fontId="5"/>
  </si>
  <si>
    <t>（電話）</t>
    <rPh sb="1" eb="3">
      <t>デンワ</t>
    </rPh>
    <phoneticPr fontId="5"/>
  </si>
  <si>
    <t>（ＦＡＸ）</t>
    <phoneticPr fontId="5"/>
  </si>
  <si>
    <t>提出いただいた届出書類に記載された内容を問合せする際の担当者及び連絡先を記入してください。</t>
    <rPh sb="0" eb="2">
      <t>テイシュツ</t>
    </rPh>
    <rPh sb="7" eb="9">
      <t>トドケデ</t>
    </rPh>
    <rPh sb="9" eb="11">
      <t>ショルイ</t>
    </rPh>
    <rPh sb="12" eb="14">
      <t>キサイ</t>
    </rPh>
    <rPh sb="17" eb="19">
      <t>ナイヨウ</t>
    </rPh>
    <rPh sb="20" eb="22">
      <t>トイアワ</t>
    </rPh>
    <rPh sb="25" eb="26">
      <t>サイ</t>
    </rPh>
    <rPh sb="27" eb="30">
      <t>タントウシャ</t>
    </rPh>
    <rPh sb="30" eb="31">
      <t>オヨ</t>
    </rPh>
    <rPh sb="32" eb="35">
      <t>レンラクサキ</t>
    </rPh>
    <rPh sb="36" eb="38">
      <t>キニュウ</t>
    </rPh>
    <phoneticPr fontId="5"/>
  </si>
  <si>
    <t>（別紙）移行先リスト</t>
    <rPh sb="1" eb="3">
      <t>ベッシ</t>
    </rPh>
    <rPh sb="4" eb="6">
      <t>イコウ</t>
    </rPh>
    <rPh sb="6" eb="7">
      <t>サキ</t>
    </rPh>
    <phoneticPr fontId="5"/>
  </si>
  <si>
    <t>担当者名</t>
    <rPh sb="0" eb="3">
      <t>タントウシャ</t>
    </rPh>
    <rPh sb="3" eb="4">
      <t>メイ</t>
    </rPh>
    <phoneticPr fontId="5"/>
  </si>
  <si>
    <t>連絡先</t>
    <rPh sb="0" eb="3">
      <t>レンラクサキ</t>
    </rPh>
    <phoneticPr fontId="5"/>
  </si>
  <si>
    <t>利用者被保険者番号</t>
    <rPh sb="0" eb="3">
      <t>リヨウシャ</t>
    </rPh>
    <rPh sb="3" eb="7">
      <t>ヒホケンシャ</t>
    </rPh>
    <rPh sb="7" eb="9">
      <t>バンゴウ</t>
    </rPh>
    <phoneticPr fontId="5"/>
  </si>
  <si>
    <t>利用者名</t>
    <rPh sb="0" eb="3">
      <t>リヨウシャ</t>
    </rPh>
    <rPh sb="3" eb="4">
      <t>メイ</t>
    </rPh>
    <phoneticPr fontId="5"/>
  </si>
  <si>
    <t>利用サービスの種類</t>
    <rPh sb="0" eb="2">
      <t>リヨウ</t>
    </rPh>
    <rPh sb="7" eb="9">
      <t>シュルイ</t>
    </rPh>
    <phoneticPr fontId="5"/>
  </si>
  <si>
    <t>移行先事業所指定番号</t>
    <rPh sb="0" eb="2">
      <t>イコウ</t>
    </rPh>
    <rPh sb="2" eb="3">
      <t>サキ</t>
    </rPh>
    <rPh sb="3" eb="5">
      <t>ジギョウ</t>
    </rPh>
    <rPh sb="5" eb="6">
      <t>ショ</t>
    </rPh>
    <rPh sb="6" eb="8">
      <t>シテイ</t>
    </rPh>
    <rPh sb="8" eb="10">
      <t>バンゴウ</t>
    </rPh>
    <phoneticPr fontId="5"/>
  </si>
  <si>
    <t>移行先事業所名</t>
    <rPh sb="0" eb="2">
      <t>イコウ</t>
    </rPh>
    <rPh sb="2" eb="3">
      <t>サキ</t>
    </rPh>
    <rPh sb="3" eb="6">
      <t>ジギョウショ</t>
    </rPh>
    <rPh sb="6" eb="7">
      <t>メイ</t>
    </rPh>
    <phoneticPr fontId="5"/>
  </si>
  <si>
    <t>移行日</t>
    <rPh sb="0" eb="2">
      <t>イコウ</t>
    </rPh>
    <rPh sb="2" eb="3">
      <t>ビ</t>
    </rPh>
    <phoneticPr fontId="5"/>
  </si>
  <si>
    <t>第３号様式（第５条関係）</t>
    <rPh sb="6" eb="7">
      <t>ダイ</t>
    </rPh>
    <rPh sb="8" eb="9">
      <t>ジョウ</t>
    </rPh>
    <rPh sb="9" eb="11">
      <t>カンケイ</t>
    </rPh>
    <phoneticPr fontId="5"/>
  </si>
  <si>
    <t>板橋区介護予防・日常生活支援総合事業指定第１号事業者</t>
    <rPh sb="0" eb="3">
      <t>イタバシク</t>
    </rPh>
    <rPh sb="3" eb="5">
      <t>カイゴ</t>
    </rPh>
    <rPh sb="5" eb="7">
      <t>ヨボウ</t>
    </rPh>
    <rPh sb="8" eb="10">
      <t>ニチジョウ</t>
    </rPh>
    <rPh sb="10" eb="12">
      <t>セイカツ</t>
    </rPh>
    <rPh sb="12" eb="14">
      <t>シエン</t>
    </rPh>
    <rPh sb="14" eb="16">
      <t>ソウゴウ</t>
    </rPh>
    <rPh sb="16" eb="18">
      <t>ジギョウ</t>
    </rPh>
    <rPh sb="18" eb="20">
      <t>シテイ</t>
    </rPh>
    <rPh sb="20" eb="21">
      <t>ダイ</t>
    </rPh>
    <rPh sb="22" eb="23">
      <t>ゴウ</t>
    </rPh>
    <rPh sb="23" eb="26">
      <t>ジギョウシャ</t>
    </rPh>
    <phoneticPr fontId="5"/>
  </si>
  <si>
    <t>廃止・休止・再開届出書</t>
    <rPh sb="0" eb="2">
      <t>ハイシ</t>
    </rPh>
    <rPh sb="3" eb="5">
      <t>キュウシ</t>
    </rPh>
    <rPh sb="6" eb="8">
      <t>サイカイ</t>
    </rPh>
    <rPh sb="8" eb="11">
      <t>トドケデショ</t>
    </rPh>
    <phoneticPr fontId="5"/>
  </si>
  <si>
    <t>廃止・休止・再開するサービスの種類</t>
    <rPh sb="0" eb="2">
      <t>ハイシ</t>
    </rPh>
    <rPh sb="3" eb="5">
      <t>キュウシ</t>
    </rPh>
    <rPh sb="6" eb="8">
      <t>サイカイ</t>
    </rPh>
    <rPh sb="15" eb="17">
      <t>シュルイ</t>
    </rPh>
    <phoneticPr fontId="5"/>
  </si>
  <si>
    <t>廃止・休止・再開の別</t>
    <rPh sb="0" eb="2">
      <t>ハイシ</t>
    </rPh>
    <rPh sb="3" eb="5">
      <t>キュウシ</t>
    </rPh>
    <rPh sb="6" eb="8">
      <t>サイカイ</t>
    </rPh>
    <rPh sb="9" eb="10">
      <t>ベツ</t>
    </rPh>
    <phoneticPr fontId="5"/>
  </si>
  <si>
    <t>廃止　　　　　　　　　　　　　休止　　　　　　　　　　　　再開</t>
    <rPh sb="0" eb="2">
      <t>ハイシ</t>
    </rPh>
    <rPh sb="15" eb="17">
      <t>キュウシ</t>
    </rPh>
    <rPh sb="29" eb="31">
      <t>サイカイ</t>
    </rPh>
    <phoneticPr fontId="5"/>
  </si>
  <si>
    <t>廃止・休止・再開した年月日</t>
    <rPh sb="0" eb="2">
      <t>ハイシ</t>
    </rPh>
    <rPh sb="3" eb="5">
      <t>キュウシ</t>
    </rPh>
    <rPh sb="6" eb="8">
      <t>サイカイ</t>
    </rPh>
    <rPh sb="10" eb="13">
      <t>ネンガッピ</t>
    </rPh>
    <phoneticPr fontId="5"/>
  </si>
  <si>
    <t>廃止・休止の場合</t>
    <rPh sb="0" eb="2">
      <t>ハイシ</t>
    </rPh>
    <rPh sb="3" eb="5">
      <t>キュウシ</t>
    </rPh>
    <rPh sb="6" eb="8">
      <t>バアイ</t>
    </rPh>
    <phoneticPr fontId="5"/>
  </si>
  <si>
    <t>廃止・休止をした理由</t>
    <rPh sb="0" eb="2">
      <t>ハイシ</t>
    </rPh>
    <rPh sb="3" eb="5">
      <t>キュウシ</t>
    </rPh>
    <rPh sb="8" eb="10">
      <t>リユウ</t>
    </rPh>
    <phoneticPr fontId="5"/>
  </si>
  <si>
    <t>現にサービス又は支援を受けていた者
に対する措置</t>
    <rPh sb="0" eb="1">
      <t>ゲン</t>
    </rPh>
    <rPh sb="6" eb="7">
      <t>マタ</t>
    </rPh>
    <rPh sb="8" eb="10">
      <t>シエン</t>
    </rPh>
    <rPh sb="11" eb="12">
      <t>ウ</t>
    </rPh>
    <rPh sb="16" eb="17">
      <t>モノ</t>
    </rPh>
    <rPh sb="19" eb="20">
      <t>タイ</t>
    </rPh>
    <rPh sb="22" eb="24">
      <t>ソチ</t>
    </rPh>
    <phoneticPr fontId="5"/>
  </si>
  <si>
    <t>休止予定期間</t>
    <rPh sb="0" eb="2">
      <t>キュウシ</t>
    </rPh>
    <rPh sb="2" eb="4">
      <t>ヨテイ</t>
    </rPh>
    <rPh sb="4" eb="6">
      <t>キカン</t>
    </rPh>
    <phoneticPr fontId="5"/>
  </si>
  <si>
    <t>～</t>
    <phoneticPr fontId="5"/>
  </si>
  <si>
    <t>該当するサービス種類を○で囲んでください</t>
    <phoneticPr fontId="5"/>
  </si>
  <si>
    <t>該当する状態を○で囲んでください</t>
    <rPh sb="4" eb="6">
      <t>ジョウタイ</t>
    </rPh>
    <phoneticPr fontId="5"/>
  </si>
  <si>
    <t>事業の再開を届け出る場合、当該事業に係る「従業者の勤務体制及び勤務形態一覧表」を提してください。</t>
    <rPh sb="0" eb="2">
      <t>ジギョウ</t>
    </rPh>
    <rPh sb="3" eb="5">
      <t>サイカイ</t>
    </rPh>
    <rPh sb="6" eb="7">
      <t>トド</t>
    </rPh>
    <rPh sb="8" eb="9">
      <t>デ</t>
    </rPh>
    <rPh sb="10" eb="12">
      <t>バアイ</t>
    </rPh>
    <rPh sb="13" eb="15">
      <t>トウガイ</t>
    </rPh>
    <rPh sb="15" eb="17">
      <t>ジギョウ</t>
    </rPh>
    <rPh sb="18" eb="19">
      <t>カカ</t>
    </rPh>
    <rPh sb="21" eb="24">
      <t>ジュウギョウシャ</t>
    </rPh>
    <rPh sb="25" eb="27">
      <t>キンム</t>
    </rPh>
    <rPh sb="27" eb="29">
      <t>タイセイ</t>
    </rPh>
    <rPh sb="29" eb="30">
      <t>オヨ</t>
    </rPh>
    <rPh sb="31" eb="33">
      <t>キンム</t>
    </rPh>
    <rPh sb="33" eb="35">
      <t>ケイタイ</t>
    </rPh>
    <rPh sb="35" eb="37">
      <t>イチラン</t>
    </rPh>
    <rPh sb="37" eb="38">
      <t>ヒョウ</t>
    </rPh>
    <rPh sb="40" eb="41">
      <t>テイ</t>
    </rPh>
    <phoneticPr fontId="5"/>
  </si>
  <si>
    <t>また、休止前の状況に変更が生じているときは、変更届も併せて行ってください。</t>
    <rPh sb="3" eb="5">
      <t>キュウシ</t>
    </rPh>
    <rPh sb="5" eb="6">
      <t>マエ</t>
    </rPh>
    <rPh sb="7" eb="9">
      <t>ジョウキョウ</t>
    </rPh>
    <rPh sb="10" eb="12">
      <t>ヘンコウ</t>
    </rPh>
    <rPh sb="13" eb="14">
      <t>ショウ</t>
    </rPh>
    <rPh sb="22" eb="24">
      <t>ヘンコウ</t>
    </rPh>
    <rPh sb="24" eb="25">
      <t>トドケ</t>
    </rPh>
    <rPh sb="26" eb="27">
      <t>アワ</t>
    </rPh>
    <rPh sb="29" eb="30">
      <t>オコナ</t>
    </rPh>
    <phoneticPr fontId="5"/>
  </si>
  <si>
    <t>※２</t>
    <phoneticPr fontId="5"/>
  </si>
  <si>
    <t>※３</t>
    <phoneticPr fontId="5"/>
  </si>
  <si>
    <t>※４</t>
    <phoneticPr fontId="5"/>
  </si>
  <si>
    <t>※１</t>
    <phoneticPr fontId="5"/>
  </si>
  <si>
    <t>廃止・休止をする場合、現にサービス又は支援を受けていた者の「移行先リスト」を作成し、提出してください。</t>
    <rPh sb="0" eb="2">
      <t>ハイシ</t>
    </rPh>
    <rPh sb="3" eb="5">
      <t>キュウシ</t>
    </rPh>
    <rPh sb="8" eb="10">
      <t>バアイ</t>
    </rPh>
    <rPh sb="11" eb="12">
      <t>ゲン</t>
    </rPh>
    <rPh sb="17" eb="18">
      <t>マタ</t>
    </rPh>
    <rPh sb="19" eb="21">
      <t>シエン</t>
    </rPh>
    <rPh sb="22" eb="23">
      <t>ウ</t>
    </rPh>
    <rPh sb="27" eb="28">
      <t>モノ</t>
    </rPh>
    <rPh sb="30" eb="32">
      <t>イコウ</t>
    </rPh>
    <rPh sb="32" eb="33">
      <t>サキ</t>
    </rPh>
    <rPh sb="38" eb="40">
      <t>サクセイ</t>
    </rPh>
    <rPh sb="42" eb="44">
      <t>テイシュツ</t>
    </rPh>
    <phoneticPr fontId="5"/>
  </si>
  <si>
    <t>（※１）「移行先リスト」を作成し提出してください</t>
    <phoneticPr fontId="5"/>
  </si>
  <si>
    <t>（参考様式１）</t>
    <rPh sb="1" eb="3">
      <t>サンコウ</t>
    </rPh>
    <rPh sb="3" eb="5">
      <t>ヨウシキ</t>
    </rPh>
    <phoneticPr fontId="5"/>
  </si>
  <si>
    <t>従業者の勤務体制及び勤務形態一覧表</t>
    <rPh sb="0" eb="3">
      <t>ジュウギョウシャ</t>
    </rPh>
    <rPh sb="4" eb="6">
      <t>キンム</t>
    </rPh>
    <rPh sb="6" eb="8">
      <t>タイセイ</t>
    </rPh>
    <rPh sb="8" eb="9">
      <t>オヨ</t>
    </rPh>
    <rPh sb="10" eb="12">
      <t>キンム</t>
    </rPh>
    <rPh sb="12" eb="14">
      <t>ケイタイ</t>
    </rPh>
    <rPh sb="14" eb="17">
      <t>イチランヒョウ</t>
    </rPh>
    <phoneticPr fontId="5"/>
  </si>
  <si>
    <t>サービス種類</t>
    <rPh sb="4" eb="6">
      <t>シュルイ</t>
    </rPh>
    <phoneticPr fontId="5"/>
  </si>
  <si>
    <t>訪問型サービス</t>
    <rPh sb="0" eb="2">
      <t>ホウモン</t>
    </rPh>
    <rPh sb="2" eb="3">
      <t>ガタ</t>
    </rPh>
    <phoneticPr fontId="5"/>
  </si>
  <si>
    <t>事業所名</t>
    <rPh sb="0" eb="3">
      <t>ジギョウショ</t>
    </rPh>
    <rPh sb="3" eb="4">
      <t>メイ</t>
    </rPh>
    <phoneticPr fontId="5"/>
  </si>
  <si>
    <t>職種</t>
    <rPh sb="0" eb="2">
      <t>ショクシュ</t>
    </rPh>
    <phoneticPr fontId="5"/>
  </si>
  <si>
    <t>資格</t>
    <rPh sb="0" eb="2">
      <t>シカク</t>
    </rPh>
    <phoneticPr fontId="5"/>
  </si>
  <si>
    <t>氏名</t>
    <rPh sb="0" eb="2">
      <t>シメイ</t>
    </rPh>
    <phoneticPr fontId="5"/>
  </si>
  <si>
    <t>第１週</t>
    <rPh sb="0" eb="1">
      <t>ダイ</t>
    </rPh>
    <rPh sb="2" eb="3">
      <t>シュウ</t>
    </rPh>
    <phoneticPr fontId="5"/>
  </si>
  <si>
    <t>第２週</t>
    <rPh sb="0" eb="1">
      <t>ダイ</t>
    </rPh>
    <rPh sb="2" eb="3">
      <t>シュウ</t>
    </rPh>
    <phoneticPr fontId="5"/>
  </si>
  <si>
    <t>第３週</t>
    <rPh sb="0" eb="1">
      <t>ダイ</t>
    </rPh>
    <rPh sb="2" eb="3">
      <t>シュウ</t>
    </rPh>
    <phoneticPr fontId="5"/>
  </si>
  <si>
    <t>第４週</t>
    <rPh sb="0" eb="1">
      <t>ダイ</t>
    </rPh>
    <rPh sb="2" eb="3">
      <t>シュウ</t>
    </rPh>
    <phoneticPr fontId="5"/>
  </si>
  <si>
    <t>　表右上に常勤の従業者が週に勤務すべき時間数を記入してください。</t>
    <rPh sb="1" eb="2">
      <t>ヒョウ</t>
    </rPh>
    <rPh sb="2" eb="4">
      <t>ミギウエ</t>
    </rPh>
    <rPh sb="23" eb="25">
      <t>キニュウ</t>
    </rPh>
    <phoneticPr fontId="5"/>
  </si>
  <si>
    <t>　申請する事業に係る従業者全員（管理者を含む。）について、４週間分の勤務すべき時間数を記入してください。</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1">
      <t>ジカン</t>
    </rPh>
    <rPh sb="41" eb="42">
      <t>スウ</t>
    </rPh>
    <rPh sb="43" eb="45">
      <t>キニュウ</t>
    </rPh>
    <phoneticPr fontId="5"/>
  </si>
  <si>
    <t>　　常勤で専従：Ａ　常勤で兼務：Ｂ　常勤以外で専従：Ｃ　常勤以外で兼務：Ｄ</t>
    <rPh sb="2" eb="4">
      <t>ジョウキン</t>
    </rPh>
    <rPh sb="5" eb="7">
      <t>センジュウ</t>
    </rPh>
    <rPh sb="10" eb="12">
      <t>ジョウキン</t>
    </rPh>
    <rPh sb="13" eb="15">
      <t>ケンム</t>
    </rPh>
    <rPh sb="18" eb="20">
      <t>ジョウキン</t>
    </rPh>
    <rPh sb="20" eb="22">
      <t>イガイ</t>
    </rPh>
    <rPh sb="23" eb="25">
      <t>センジュウ</t>
    </rPh>
    <rPh sb="28" eb="30">
      <t>ジョウキン</t>
    </rPh>
    <rPh sb="30" eb="32">
      <t>イガイ</t>
    </rPh>
    <rPh sb="33" eb="35">
      <t>ケンム</t>
    </rPh>
    <phoneticPr fontId="5"/>
  </si>
  <si>
    <t>　算出にあたっては、小数点以下第２位を切り捨ててください。</t>
    <rPh sb="1" eb="3">
      <t>サンシュツ</t>
    </rPh>
    <rPh sb="10" eb="13">
      <t>ショウスウテン</t>
    </rPh>
    <rPh sb="13" eb="15">
      <t>イカ</t>
    </rPh>
    <rPh sb="15" eb="16">
      <t>ダイ</t>
    </rPh>
    <rPh sb="17" eb="18">
      <t>イ</t>
    </rPh>
    <rPh sb="19" eb="20">
      <t>キ</t>
    </rPh>
    <rPh sb="21" eb="22">
      <t>ス</t>
    </rPh>
    <phoneticPr fontId="5"/>
  </si>
  <si>
    <t>勤務延時間に算入できる時間数について</t>
    <rPh sb="0" eb="2">
      <t>キンム</t>
    </rPh>
    <rPh sb="2" eb="3">
      <t>ノ</t>
    </rPh>
    <rPh sb="3" eb="5">
      <t>ジカン</t>
    </rPh>
    <rPh sb="6" eb="8">
      <t>サンニュウ</t>
    </rPh>
    <rPh sb="11" eb="13">
      <t>ジカン</t>
    </rPh>
    <rPh sb="13" eb="14">
      <t>スウ</t>
    </rPh>
    <phoneticPr fontId="5"/>
  </si>
  <si>
    <t>・従業員１人につき、勤務延時間数に算入できる時間数は、当該事業所において常勤の従業者が勤務すべき時間数を上限とする。
（例えば、常勤が勤務すべき時間数が４週で160時間の事業所において、法人役員等であって４週で172時間勤務する従業員であっても、160時間を上限とすること）</t>
    <rPh sb="1" eb="4">
      <t>ジュウギョウイン</t>
    </rPh>
    <rPh sb="5" eb="6">
      <t>ニン</t>
    </rPh>
    <rPh sb="10" eb="12">
      <t>キンム</t>
    </rPh>
    <rPh sb="12" eb="13">
      <t>ノ</t>
    </rPh>
    <rPh sb="13" eb="16">
      <t>ジカンスウ</t>
    </rPh>
    <rPh sb="17" eb="19">
      <t>サンニュウ</t>
    </rPh>
    <rPh sb="22" eb="25">
      <t>ジカンスウ</t>
    </rPh>
    <rPh sb="27" eb="29">
      <t>トウガイ</t>
    </rPh>
    <rPh sb="29" eb="32">
      <t>ジギョウショ</t>
    </rPh>
    <rPh sb="36" eb="38">
      <t>ジョウキン</t>
    </rPh>
    <rPh sb="39" eb="42">
      <t>ジュウギョウシャ</t>
    </rPh>
    <rPh sb="43" eb="45">
      <t>キンム</t>
    </rPh>
    <rPh sb="48" eb="51">
      <t>ジカンスウ</t>
    </rPh>
    <rPh sb="52" eb="54">
      <t>ジョウゲン</t>
    </rPh>
    <rPh sb="60" eb="61">
      <t>タト</t>
    </rPh>
    <rPh sb="64" eb="66">
      <t>ジョウキン</t>
    </rPh>
    <rPh sb="67" eb="69">
      <t>キンム</t>
    </rPh>
    <rPh sb="72" eb="75">
      <t>ジカンスウ</t>
    </rPh>
    <rPh sb="77" eb="78">
      <t>シュウ</t>
    </rPh>
    <rPh sb="82" eb="84">
      <t>ジカン</t>
    </rPh>
    <rPh sb="85" eb="87">
      <t>ジギョウ</t>
    </rPh>
    <rPh sb="87" eb="88">
      <t>ショ</t>
    </rPh>
    <rPh sb="93" eb="95">
      <t>ホウジン</t>
    </rPh>
    <rPh sb="95" eb="97">
      <t>ヤクイン</t>
    </rPh>
    <rPh sb="97" eb="98">
      <t>トウ</t>
    </rPh>
    <rPh sb="103" eb="104">
      <t>シュウ</t>
    </rPh>
    <rPh sb="108" eb="110">
      <t>ジカン</t>
    </rPh>
    <rPh sb="110" eb="112">
      <t>キンム</t>
    </rPh>
    <rPh sb="114" eb="117">
      <t>ジュウギョウイン</t>
    </rPh>
    <rPh sb="126" eb="128">
      <t>ジカン</t>
    </rPh>
    <rPh sb="129" eb="131">
      <t>ジョウゲン</t>
    </rPh>
    <phoneticPr fontId="5"/>
  </si>
  <si>
    <t>常勤・非常勤の区分について</t>
    <rPh sb="0" eb="2">
      <t>ジョウキン</t>
    </rPh>
    <rPh sb="3" eb="6">
      <t>ヒジョウキン</t>
    </rPh>
    <rPh sb="7" eb="9">
      <t>クブン</t>
    </rPh>
    <phoneticPr fontId="5"/>
  </si>
  <si>
    <t>・当該事業所における勤務時間が、当該事業所において定められている常勤の従業者が勤務すべき時間数に達していることをいう。雇用の形態は考慮しない。
（例えば、常勤者は4週で160時間勤務することとされた事業所であれば、パート雇用であっても、4週160時間勤務する従業者は常勤となる）</t>
    <rPh sb="1" eb="3">
      <t>トウガイ</t>
    </rPh>
    <rPh sb="3" eb="6">
      <t>ジギョウショ</t>
    </rPh>
    <rPh sb="10" eb="12">
      <t>キンム</t>
    </rPh>
    <rPh sb="12" eb="14">
      <t>ジカン</t>
    </rPh>
    <rPh sb="16" eb="18">
      <t>トウガイ</t>
    </rPh>
    <rPh sb="18" eb="21">
      <t>ジギョウショ</t>
    </rPh>
    <rPh sb="25" eb="26">
      <t>サダ</t>
    </rPh>
    <rPh sb="32" eb="34">
      <t>ジョウキン</t>
    </rPh>
    <rPh sb="35" eb="38">
      <t>ジュウギョウシャ</t>
    </rPh>
    <rPh sb="39" eb="41">
      <t>キンム</t>
    </rPh>
    <rPh sb="44" eb="47">
      <t>ジカンスウ</t>
    </rPh>
    <rPh sb="48" eb="49">
      <t>タッ</t>
    </rPh>
    <rPh sb="59" eb="61">
      <t>コヨウ</t>
    </rPh>
    <rPh sb="62" eb="64">
      <t>ケイタイ</t>
    </rPh>
    <rPh sb="65" eb="67">
      <t>コウリョ</t>
    </rPh>
    <rPh sb="73" eb="74">
      <t>タト</t>
    </rPh>
    <rPh sb="77" eb="80">
      <t>ジョウキンシャ</t>
    </rPh>
    <rPh sb="82" eb="83">
      <t>シュウ</t>
    </rPh>
    <rPh sb="87" eb="89">
      <t>ジカン</t>
    </rPh>
    <rPh sb="89" eb="91">
      <t>キンム</t>
    </rPh>
    <rPh sb="99" eb="102">
      <t>ジギョウショ</t>
    </rPh>
    <rPh sb="110" eb="112">
      <t>コヨウ</t>
    </rPh>
    <rPh sb="119" eb="120">
      <t>シュウ</t>
    </rPh>
    <rPh sb="123" eb="125">
      <t>ジカン</t>
    </rPh>
    <rPh sb="125" eb="127">
      <t>キンム</t>
    </rPh>
    <rPh sb="129" eb="132">
      <t>ジュウギョウシャ</t>
    </rPh>
    <rPh sb="133" eb="135">
      <t>ジョウキン</t>
    </rPh>
    <phoneticPr fontId="5"/>
  </si>
  <si>
    <t>【注意事項】</t>
    <rPh sb="1" eb="3">
      <t>チュウイ</t>
    </rPh>
    <rPh sb="3" eb="5">
      <t>ジコウ</t>
    </rPh>
    <phoneticPr fontId="5"/>
  </si>
  <si>
    <t>利用者の数は歴月ごとの実利用者数とすること。</t>
    <rPh sb="0" eb="3">
      <t>リヨウシャ</t>
    </rPh>
    <rPh sb="4" eb="5">
      <t>カズ</t>
    </rPh>
    <rPh sb="6" eb="7">
      <t>レキ</t>
    </rPh>
    <rPh sb="7" eb="8">
      <t>ゲツ</t>
    </rPh>
    <rPh sb="11" eb="12">
      <t>ジツ</t>
    </rPh>
    <rPh sb="12" eb="15">
      <t>リヨウシャ</t>
    </rPh>
    <rPh sb="15" eb="16">
      <t>スウ</t>
    </rPh>
    <phoneticPr fontId="5"/>
  </si>
  <si>
    <t>新規に指定を受ける場合は推定数とすること。</t>
    <rPh sb="0" eb="2">
      <t>シンキ</t>
    </rPh>
    <rPh sb="3" eb="5">
      <t>シテイ</t>
    </rPh>
    <rPh sb="6" eb="7">
      <t>ウ</t>
    </rPh>
    <rPh sb="9" eb="11">
      <t>バアイ</t>
    </rPh>
    <rPh sb="12" eb="14">
      <t>スイテイ</t>
    </rPh>
    <rPh sb="14" eb="15">
      <t>スウ</t>
    </rPh>
    <phoneticPr fontId="5"/>
  </si>
  <si>
    <t>必要配置人数は、１の位に切り上げた数とすること。</t>
    <rPh sb="0" eb="2">
      <t>ヒツヨウ</t>
    </rPh>
    <rPh sb="2" eb="4">
      <t>ハイチ</t>
    </rPh>
    <rPh sb="4" eb="6">
      <t>ニンズウ</t>
    </rPh>
    <rPh sb="10" eb="11">
      <t>クライ</t>
    </rPh>
    <rPh sb="12" eb="13">
      <t>キ</t>
    </rPh>
    <rPh sb="14" eb="15">
      <t>ア</t>
    </rPh>
    <rPh sb="17" eb="18">
      <t>カズ</t>
    </rPh>
    <phoneticPr fontId="5"/>
  </si>
  <si>
    <t>この計算は事業開始後毎月行い、配置基準を満たしていることを必ず確認すること。</t>
    <rPh sb="2" eb="4">
      <t>ケイサン</t>
    </rPh>
    <rPh sb="5" eb="7">
      <t>ジギョウ</t>
    </rPh>
    <rPh sb="7" eb="9">
      <t>カイシ</t>
    </rPh>
    <rPh sb="9" eb="10">
      <t>アト</t>
    </rPh>
    <rPh sb="10" eb="12">
      <t>マイツキ</t>
    </rPh>
    <rPh sb="12" eb="13">
      <t>オコナ</t>
    </rPh>
    <rPh sb="15" eb="17">
      <t>ハイチ</t>
    </rPh>
    <rPh sb="17" eb="19">
      <t>キジュン</t>
    </rPh>
    <rPh sb="20" eb="21">
      <t>ミ</t>
    </rPh>
    <rPh sb="29" eb="30">
      <t>カナラ</t>
    </rPh>
    <rPh sb="31" eb="33">
      <t>カクニン</t>
    </rPh>
    <phoneticPr fontId="5"/>
  </si>
  <si>
    <t>確認した書類は運営規程等による書類の保存期間に従い保存しておくこと。</t>
    <rPh sb="0" eb="2">
      <t>カクニン</t>
    </rPh>
    <rPh sb="4" eb="6">
      <t>ショルイ</t>
    </rPh>
    <rPh sb="7" eb="9">
      <t>ウンエイ</t>
    </rPh>
    <rPh sb="9" eb="11">
      <t>キテイ</t>
    </rPh>
    <rPh sb="11" eb="12">
      <t>トウ</t>
    </rPh>
    <rPh sb="15" eb="17">
      <t>ショルイ</t>
    </rPh>
    <rPh sb="18" eb="20">
      <t>ホゾン</t>
    </rPh>
    <rPh sb="20" eb="22">
      <t>キカン</t>
    </rPh>
    <rPh sb="23" eb="24">
      <t>シタガ</t>
    </rPh>
    <rPh sb="25" eb="27">
      <t>ホゾン</t>
    </rPh>
    <phoneticPr fontId="5"/>
  </si>
  <si>
    <t>計算によりサービス提供責任者の人数に変更が生じた場合には、変更届出書を提出すること。</t>
    <rPh sb="0" eb="2">
      <t>ケイサン</t>
    </rPh>
    <rPh sb="9" eb="11">
      <t>テイキョウ</t>
    </rPh>
    <rPh sb="11" eb="14">
      <t>セキニンシャ</t>
    </rPh>
    <rPh sb="15" eb="17">
      <t>ニンズウ</t>
    </rPh>
    <rPh sb="18" eb="20">
      <t>ヘンコウ</t>
    </rPh>
    <rPh sb="21" eb="22">
      <t>ショウ</t>
    </rPh>
    <rPh sb="24" eb="26">
      <t>バアイ</t>
    </rPh>
    <rPh sb="29" eb="31">
      <t>ヘンコウ</t>
    </rPh>
    <rPh sb="31" eb="34">
      <t>トドケデショ</t>
    </rPh>
    <rPh sb="35" eb="37">
      <t>テイシュツ</t>
    </rPh>
    <phoneticPr fontId="5"/>
  </si>
  <si>
    <t>通所型サービス</t>
    <rPh sb="0" eb="2">
      <t>ツウショ</t>
    </rPh>
    <rPh sb="2" eb="3">
      <t>ガタ</t>
    </rPh>
    <phoneticPr fontId="5"/>
  </si>
  <si>
    <t>　指定予定月または変更月の勤務体制を記入してください。</t>
    <rPh sb="1" eb="3">
      <t>シテイ</t>
    </rPh>
    <rPh sb="3" eb="5">
      <t>ヨテイ</t>
    </rPh>
    <rPh sb="5" eb="6">
      <t>ツキ</t>
    </rPh>
    <rPh sb="9" eb="11">
      <t>ヘンコウ</t>
    </rPh>
    <rPh sb="11" eb="12">
      <t>ツキ</t>
    </rPh>
    <rPh sb="13" eb="15">
      <t>キンム</t>
    </rPh>
    <rPh sb="15" eb="17">
      <t>タイセイ</t>
    </rPh>
    <rPh sb="18" eb="20">
      <t>キニュウ</t>
    </rPh>
    <phoneticPr fontId="5"/>
  </si>
  <si>
    <t>Ａ：常勤で専従　Ｂ：常勤で兼務　Ｃ：常勤以外で専従　Ｄ：常勤以外で兼務</t>
    <rPh sb="2" eb="4">
      <t>ジョウキン</t>
    </rPh>
    <rPh sb="5" eb="7">
      <t>センジュウ</t>
    </rPh>
    <rPh sb="10" eb="12">
      <t>ジョウキン</t>
    </rPh>
    <rPh sb="13" eb="15">
      <t>ケンム</t>
    </rPh>
    <rPh sb="18" eb="20">
      <t>ジョウキン</t>
    </rPh>
    <rPh sb="20" eb="22">
      <t>イガイ</t>
    </rPh>
    <rPh sb="23" eb="25">
      <t>センジュウ</t>
    </rPh>
    <rPh sb="28" eb="30">
      <t>ジョウキン</t>
    </rPh>
    <rPh sb="30" eb="32">
      <t>イガイ</t>
    </rPh>
    <rPh sb="33" eb="35">
      <t>ケンム</t>
    </rPh>
    <phoneticPr fontId="5"/>
  </si>
  <si>
    <t>時間</t>
    <rPh sb="0" eb="2">
      <t>ジカン</t>
    </rPh>
    <phoneticPr fontId="5"/>
  </si>
  <si>
    <t>　各従業者ごとに４週分の勤務すべき時間数を記入してください。</t>
    <rPh sb="1" eb="2">
      <t>カク</t>
    </rPh>
    <rPh sb="2" eb="5">
      <t>ジュウギョウシャ</t>
    </rPh>
    <phoneticPr fontId="5"/>
  </si>
  <si>
    <t>当該事業所で兼務がある場合の書き方について</t>
    <rPh sb="0" eb="2">
      <t>トウガイ</t>
    </rPh>
    <rPh sb="2" eb="5">
      <t>ジギョウショ</t>
    </rPh>
    <rPh sb="6" eb="8">
      <t>ケンム</t>
    </rPh>
    <rPh sb="11" eb="13">
      <t>バアイ</t>
    </rPh>
    <rPh sb="14" eb="15">
      <t>カ</t>
    </rPh>
    <rPh sb="16" eb="17">
      <t>カタ</t>
    </rPh>
    <phoneticPr fontId="8"/>
  </si>
  <si>
    <t>廃止又は休止する日の１月前までに届けてください。</t>
    <rPh sb="0" eb="2">
      <t>ハイシ</t>
    </rPh>
    <rPh sb="2" eb="3">
      <t>マタ</t>
    </rPh>
    <rPh sb="4" eb="6">
      <t>キュウシ</t>
    </rPh>
    <rPh sb="8" eb="9">
      <t>ヒ</t>
    </rPh>
    <rPh sb="11" eb="12">
      <t>ツキ</t>
    </rPh>
    <rPh sb="12" eb="13">
      <t>マエ</t>
    </rPh>
    <rPh sb="16" eb="17">
      <t>トド</t>
    </rPh>
    <phoneticPr fontId="5"/>
  </si>
  <si>
    <t>第１号訪問事業　　　　　　　　　　第１号通所事業</t>
    <rPh sb="0" eb="1">
      <t>ダイ</t>
    </rPh>
    <rPh sb="2" eb="3">
      <t>ゴウ</t>
    </rPh>
    <rPh sb="3" eb="5">
      <t>ホウモン</t>
    </rPh>
    <rPh sb="5" eb="7">
      <t>ジギョウ</t>
    </rPh>
    <rPh sb="17" eb="18">
      <t>ダイ</t>
    </rPh>
    <rPh sb="19" eb="20">
      <t>ゴウ</t>
    </rPh>
    <rPh sb="20" eb="22">
      <t>ツウショ</t>
    </rPh>
    <rPh sb="22" eb="24">
      <t>ジギョウ</t>
    </rPh>
    <phoneticPr fontId="5"/>
  </si>
  <si>
    <t>（宛先） 板橋区長</t>
    <rPh sb="1" eb="2">
      <t>アテ</t>
    </rPh>
    <rPh sb="2" eb="3">
      <t>サキ</t>
    </rPh>
    <rPh sb="5" eb="8">
      <t>イタバシク</t>
    </rPh>
    <rPh sb="8" eb="9">
      <t>チョウ</t>
    </rPh>
    <phoneticPr fontId="5"/>
  </si>
  <si>
    <t>令和</t>
    <rPh sb="0" eb="2">
      <t>レイワ</t>
    </rPh>
    <phoneticPr fontId="5"/>
  </si>
  <si>
    <t>（</t>
    <phoneticPr fontId="5"/>
  </si>
  <si>
    <t>）</t>
    <phoneticPr fontId="5"/>
  </si>
  <si>
    <t>４週</t>
  </si>
  <si>
    <t>予定</t>
  </si>
  <si>
    <t>常勤の従業者が当該月（４週間）に勤務すべき時間数</t>
  </si>
  <si>
    <t>時間/週</t>
    <phoneticPr fontId="5"/>
  </si>
  <si>
    <t>時間/月</t>
    <rPh sb="0" eb="2">
      <t>ジカン</t>
    </rPh>
    <rPh sb="3" eb="4">
      <t>ガツ</t>
    </rPh>
    <phoneticPr fontId="5"/>
  </si>
  <si>
    <t>当月の日数</t>
    <rPh sb="0" eb="2">
      <t>トウゲツ</t>
    </rPh>
    <rPh sb="3" eb="5">
      <t>ニッスウ</t>
    </rPh>
    <phoneticPr fontId="5"/>
  </si>
  <si>
    <t>勤務　　形態</t>
    <rPh sb="0" eb="2">
      <t>キンム</t>
    </rPh>
    <rPh sb="4" eb="6">
      <t>ケイタイ</t>
    </rPh>
    <phoneticPr fontId="5"/>
  </si>
  <si>
    <t>週平均　　勤務時間数</t>
    <rPh sb="0" eb="3">
      <t>シュウヘイキン</t>
    </rPh>
    <rPh sb="5" eb="7">
      <t>キンム</t>
    </rPh>
    <rPh sb="7" eb="9">
      <t>ジカン</t>
    </rPh>
    <rPh sb="9" eb="10">
      <t>スウ</t>
    </rPh>
    <phoneticPr fontId="5"/>
  </si>
  <si>
    <t>兼務状況
（兼務先／兼務する　　職務の内容）等</t>
    <rPh sb="0" eb="2">
      <t>ケンム</t>
    </rPh>
    <rPh sb="2" eb="4">
      <t>ジョウキョウ</t>
    </rPh>
    <rPh sb="6" eb="8">
      <t>ケンム</t>
    </rPh>
    <rPh sb="8" eb="9">
      <t>サキ</t>
    </rPh>
    <rPh sb="10" eb="12">
      <t>ケンム</t>
    </rPh>
    <rPh sb="16" eb="18">
      <t>ショクム</t>
    </rPh>
    <rPh sb="19" eb="21">
      <t>ナイヨウ</t>
    </rPh>
    <rPh sb="22" eb="23">
      <t>ナド</t>
    </rPh>
    <phoneticPr fontId="5"/>
  </si>
  <si>
    <t>　指定予定月または変更月の勤務体制を記入してください。</t>
    <phoneticPr fontId="5"/>
  </si>
  <si>
    <t>　緑色のセルには入力、青色のセルはプルダウンから項目を選んで記入してください。</t>
    <rPh sb="1" eb="3">
      <t>ミドリイロ</t>
    </rPh>
    <rPh sb="8" eb="10">
      <t>ニュウリョク</t>
    </rPh>
    <rPh sb="11" eb="13">
      <t>アオイロ</t>
    </rPh>
    <rPh sb="24" eb="26">
      <t>コウモク</t>
    </rPh>
    <rPh sb="27" eb="28">
      <t>エラ</t>
    </rPh>
    <rPh sb="30" eb="32">
      <t>キニュウ</t>
    </rPh>
    <phoneticPr fontId="5"/>
  </si>
  <si>
    <t>　職種欄には、「管理者」「サービス提供責任者（訪問事業責任者）」「訪問介護員」等の当該従業者が従事する職種区分を選択してください。</t>
    <rPh sb="1" eb="3">
      <t>ショクシュ</t>
    </rPh>
    <rPh sb="3" eb="4">
      <t>ラン</t>
    </rPh>
    <rPh sb="8" eb="11">
      <t>カンリシャ</t>
    </rPh>
    <rPh sb="17" eb="19">
      <t>テイキョウ</t>
    </rPh>
    <rPh sb="19" eb="22">
      <t>セキニンシャ</t>
    </rPh>
    <rPh sb="23" eb="25">
      <t>ホウモン</t>
    </rPh>
    <rPh sb="25" eb="27">
      <t>ジギョウ</t>
    </rPh>
    <rPh sb="27" eb="30">
      <t>セキニンシャ</t>
    </rPh>
    <rPh sb="33" eb="35">
      <t>ホウモン</t>
    </rPh>
    <rPh sb="35" eb="37">
      <t>カイゴ</t>
    </rPh>
    <rPh sb="37" eb="38">
      <t>イン</t>
    </rPh>
    <rPh sb="39" eb="40">
      <t>トウ</t>
    </rPh>
    <rPh sb="41" eb="43">
      <t>トウガイ</t>
    </rPh>
    <rPh sb="43" eb="46">
      <t>ジュウギョウシャ</t>
    </rPh>
    <rPh sb="47" eb="49">
      <t>ジュウジ</t>
    </rPh>
    <rPh sb="51" eb="53">
      <t>ショクシュ</t>
    </rPh>
    <rPh sb="53" eb="55">
      <t>クブン</t>
    </rPh>
    <rPh sb="56" eb="58">
      <t>センタク</t>
    </rPh>
    <phoneticPr fontId="5"/>
  </si>
  <si>
    <t>　資格欄には、従業者が従事する職種において取得している資格の名称を次の省略記号で選択してください。</t>
    <rPh sb="1" eb="3">
      <t>シカク</t>
    </rPh>
    <rPh sb="3" eb="4">
      <t>ラン</t>
    </rPh>
    <rPh sb="7" eb="10">
      <t>ジュウギョウシャ</t>
    </rPh>
    <rPh sb="11" eb="13">
      <t>ジュウジ</t>
    </rPh>
    <rPh sb="15" eb="17">
      <t>ショクシュ</t>
    </rPh>
    <rPh sb="21" eb="23">
      <t>シュトク</t>
    </rPh>
    <rPh sb="27" eb="29">
      <t>シカク</t>
    </rPh>
    <rPh sb="30" eb="32">
      <t>メイショウ</t>
    </rPh>
    <rPh sb="33" eb="34">
      <t>ツギ</t>
    </rPh>
    <rPh sb="35" eb="37">
      <t>ショウリャク</t>
    </rPh>
    <rPh sb="37" eb="39">
      <t>キゴウ</t>
    </rPh>
    <rPh sb="40" eb="42">
      <t>センタク</t>
    </rPh>
    <phoneticPr fontId="5"/>
  </si>
  <si>
    <t>　　介護福祉士：介　　初任者研修：初　　実務者研修：実　　訪問介護員養成研修１級：１　訪問介護員養成研修２級：２</t>
    <rPh sb="2" eb="4">
      <t>カイゴ</t>
    </rPh>
    <rPh sb="4" eb="7">
      <t>フクシシ</t>
    </rPh>
    <rPh sb="8" eb="9">
      <t>カイ</t>
    </rPh>
    <rPh sb="11" eb="14">
      <t>ショニンシャ</t>
    </rPh>
    <rPh sb="14" eb="16">
      <t>ケンシュウ</t>
    </rPh>
    <rPh sb="17" eb="18">
      <t>ハツ</t>
    </rPh>
    <rPh sb="20" eb="23">
      <t>ジツムシャ</t>
    </rPh>
    <rPh sb="23" eb="25">
      <t>ケンシュウ</t>
    </rPh>
    <rPh sb="26" eb="27">
      <t>ジツ</t>
    </rPh>
    <rPh sb="29" eb="31">
      <t>ホウモン</t>
    </rPh>
    <rPh sb="31" eb="33">
      <t>カイゴ</t>
    </rPh>
    <rPh sb="33" eb="34">
      <t>イン</t>
    </rPh>
    <rPh sb="34" eb="36">
      <t>ヨウセイ</t>
    </rPh>
    <rPh sb="36" eb="38">
      <t>ケンシュウ</t>
    </rPh>
    <rPh sb="39" eb="40">
      <t>キュウ</t>
    </rPh>
    <rPh sb="43" eb="45">
      <t>ホウモン</t>
    </rPh>
    <rPh sb="45" eb="47">
      <t>カイゴ</t>
    </rPh>
    <rPh sb="47" eb="48">
      <t>イン</t>
    </rPh>
    <rPh sb="48" eb="50">
      <t>ヨウセイ</t>
    </rPh>
    <rPh sb="50" eb="52">
      <t>ケンシュウ</t>
    </rPh>
    <rPh sb="53" eb="54">
      <t>キュウ</t>
    </rPh>
    <phoneticPr fontId="5"/>
  </si>
  <si>
    <t>　　介護職員基礎研修：基　　看護師：看　　准看護師：准　　区の一定研修：区</t>
    <rPh sb="2" eb="4">
      <t>カイゴ</t>
    </rPh>
    <rPh sb="4" eb="6">
      <t>ショクイン</t>
    </rPh>
    <rPh sb="6" eb="8">
      <t>キソ</t>
    </rPh>
    <rPh sb="8" eb="10">
      <t>ケンシュウ</t>
    </rPh>
    <rPh sb="11" eb="12">
      <t>モト</t>
    </rPh>
    <rPh sb="14" eb="17">
      <t>カンゴシ</t>
    </rPh>
    <rPh sb="18" eb="19">
      <t>ミ</t>
    </rPh>
    <rPh sb="21" eb="25">
      <t>ジュンカンゴシ</t>
    </rPh>
    <rPh sb="26" eb="27">
      <t>ジュン</t>
    </rPh>
    <phoneticPr fontId="5"/>
  </si>
  <si>
    <t>　資格証の写しを添付してください。</t>
    <phoneticPr fontId="5"/>
  </si>
  <si>
    <t>　勤務形態欄は次の区分によりアルファベットで選択してください。</t>
    <rPh sb="1" eb="3">
      <t>キンム</t>
    </rPh>
    <rPh sb="3" eb="5">
      <t>ケイタイ</t>
    </rPh>
    <rPh sb="5" eb="6">
      <t>ラン</t>
    </rPh>
    <rPh sb="7" eb="8">
      <t>ツギ</t>
    </rPh>
    <rPh sb="9" eb="11">
      <t>クブン</t>
    </rPh>
    <rPh sb="22" eb="24">
      <t>センタク</t>
    </rPh>
    <phoneticPr fontId="5"/>
  </si>
  <si>
    <t>　常勤換算が必要な職種は、下部の計算様式に数字を入れてください。自動計算を行い、「常勤換算後の人数」を算出します。</t>
    <rPh sb="1" eb="3">
      <t>ジョウキン</t>
    </rPh>
    <rPh sb="3" eb="5">
      <t>カンサン</t>
    </rPh>
    <rPh sb="6" eb="8">
      <t>ヒツヨウ</t>
    </rPh>
    <rPh sb="9" eb="11">
      <t>ショクシュ</t>
    </rPh>
    <rPh sb="13" eb="15">
      <t>カブ</t>
    </rPh>
    <rPh sb="16" eb="18">
      <t>ケイサン</t>
    </rPh>
    <rPh sb="18" eb="20">
      <t>ヨウシキ</t>
    </rPh>
    <rPh sb="21" eb="23">
      <t>スウジ</t>
    </rPh>
    <rPh sb="24" eb="25">
      <t>イ</t>
    </rPh>
    <rPh sb="32" eb="34">
      <t>ジドウ</t>
    </rPh>
    <rPh sb="34" eb="36">
      <t>ケイサン</t>
    </rPh>
    <rPh sb="37" eb="38">
      <t>オコナ</t>
    </rPh>
    <rPh sb="41" eb="43">
      <t>ジョウキン</t>
    </rPh>
    <rPh sb="43" eb="45">
      <t>カンサン</t>
    </rPh>
    <rPh sb="45" eb="46">
      <t>ゴ</t>
    </rPh>
    <rPh sb="47" eb="49">
      <t>ニンズウ</t>
    </rPh>
    <rPh sb="51" eb="53">
      <t>サンシュツ</t>
    </rPh>
    <phoneticPr fontId="5"/>
  </si>
  <si>
    <t>　兼務がある場合は、兼務先及び兼務する職務の内容について、兼務状況の欄に記入してください。</t>
    <rPh sb="1" eb="3">
      <t>ケンム</t>
    </rPh>
    <rPh sb="6" eb="8">
      <t>バアイ</t>
    </rPh>
    <rPh sb="10" eb="12">
      <t>ケンム</t>
    </rPh>
    <rPh sb="12" eb="13">
      <t>サキ</t>
    </rPh>
    <rPh sb="13" eb="14">
      <t>オヨ</t>
    </rPh>
    <rPh sb="15" eb="17">
      <t>ケンム</t>
    </rPh>
    <rPh sb="19" eb="21">
      <t>ショクム</t>
    </rPh>
    <rPh sb="22" eb="24">
      <t>ナイヨウ</t>
    </rPh>
    <rPh sb="29" eb="31">
      <t>ケンム</t>
    </rPh>
    <rPh sb="31" eb="33">
      <t>ジョウキョウ</t>
    </rPh>
    <rPh sb="34" eb="35">
      <t>ラン</t>
    </rPh>
    <rPh sb="36" eb="38">
      <t>キニュウ</t>
    </rPh>
    <phoneticPr fontId="5"/>
  </si>
  <si>
    <t>【注意事項】</t>
    <phoneticPr fontId="5"/>
  </si>
  <si>
    <t>サービス提供責任者の配置基準（前３か月の利用者数）</t>
    <phoneticPr fontId="5"/>
  </si>
  <si>
    <t>【任意入力】人員基準の確認（訪問介護員）</t>
    <phoneticPr fontId="5"/>
  </si>
  <si>
    <t>■サービス提供責任者数</t>
    <rPh sb="5" eb="7">
      <t>テイキョウ</t>
    </rPh>
    <rPh sb="7" eb="10">
      <t>セキニンシャ</t>
    </rPh>
    <rPh sb="10" eb="11">
      <t>スウ</t>
    </rPh>
    <phoneticPr fontId="5"/>
  </si>
  <si>
    <t>(新規申請の場合は推定数）</t>
  </si>
  <si>
    <t>勤務形態</t>
  </si>
  <si>
    <t>勤務時間数合計</t>
  </si>
  <si>
    <t>常勤換算の対象時間数</t>
  </si>
  <si>
    <t>常勤換算方法対象外の</t>
  </si>
  <si>
    <t>1月</t>
  </si>
  <si>
    <t>2月</t>
  </si>
  <si>
    <t>3月</t>
  </si>
  <si>
    <t>当月合計</t>
  </si>
  <si>
    <t>週平均</t>
  </si>
  <si>
    <t>常勤の従業者の人数</t>
  </si>
  <si>
    <t>要介護者</t>
  </si>
  <si>
    <t>A</t>
  </si>
  <si>
    <t>要支援者等</t>
  </si>
  <si>
    <t>B</t>
  </si>
  <si>
    <t>通院等</t>
  </si>
  <si>
    <t>C</t>
  </si>
  <si>
    <t>-</t>
  </si>
  <si>
    <t>合計</t>
  </si>
  <si>
    <t>D</t>
  </si>
  <si>
    <t>（平均利用者数）</t>
    <phoneticPr fontId="5"/>
  </si>
  <si>
    <t>サービス提供責任者</t>
  </si>
  <si>
    <t>■ 常勤換算方法による人数</t>
  </si>
  <si>
    <t>基準：</t>
  </si>
  <si>
    <t>週</t>
  </si>
  <si>
    <t>■サービス提供責任者の常勤換算方法による人数</t>
    <rPh sb="5" eb="10">
      <t>テイキョウセキニンシャ</t>
    </rPh>
    <phoneticPr fontId="5"/>
  </si>
  <si>
    <t>平均利用者数</t>
  </si>
  <si>
    <t>（※）</t>
  </si>
  <si>
    <t>の必要配置人数</t>
  </si>
  <si>
    <t>常勤換算の</t>
  </si>
  <si>
    <t>常勤の従業者が</t>
  </si>
  <si>
    <t>÷</t>
  </si>
  <si>
    <t>＝</t>
  </si>
  <si>
    <t>⇒</t>
  </si>
  <si>
    <t>対象時間数（週平均）</t>
  </si>
  <si>
    <t>週に勤務すべき時間数</t>
  </si>
  <si>
    <t>常勤換算後の人数</t>
  </si>
  <si>
    <t>（小数点第1位に切り上げ）</t>
  </si>
  <si>
    <t>÷</t>
    <phoneticPr fontId="5"/>
  </si>
  <si>
    <t>（※）以下の要件を全て満たす場合、利用者の数が50人または</t>
  </si>
  <si>
    <t>（小数点第2位以下切り捨て）</t>
  </si>
  <si>
    <t>その端数を増すごとに１人以上で可</t>
  </si>
  <si>
    <t>　　・常勤のサービス提供責任者を３人以上配置</t>
  </si>
  <si>
    <t>■ 訪問介護員等の常勤換算方法による人数</t>
  </si>
  <si>
    <t>　　・サービス提供責任者の業務に主として従事する者を1人以上配置</t>
  </si>
  <si>
    <t>　　・サービス提供責任者が行う業務が効率的に行われている</t>
  </si>
  <si>
    <t>常勤換算方法による人数</t>
  </si>
  <si>
    <t>＋</t>
  </si>
  <si>
    <t>常勤換算報による場合、計算により算出された必要配置人数のうち、配置が必要な常勤のサービス提供責任者の人数を配置していることを確認すること。</t>
    <rPh sb="0" eb="2">
      <t>ジョウキン</t>
    </rPh>
    <rPh sb="2" eb="4">
      <t>カンザン</t>
    </rPh>
    <rPh sb="4" eb="5">
      <t>ホウ</t>
    </rPh>
    <rPh sb="8" eb="10">
      <t>バアイ</t>
    </rPh>
    <rPh sb="11" eb="13">
      <t>ケイサン</t>
    </rPh>
    <rPh sb="16" eb="18">
      <t>サンシュツ</t>
    </rPh>
    <rPh sb="21" eb="23">
      <t>ヒツヨウ</t>
    </rPh>
    <rPh sb="23" eb="25">
      <t>ハイチ</t>
    </rPh>
    <rPh sb="25" eb="27">
      <t>ニンズウ</t>
    </rPh>
    <rPh sb="31" eb="33">
      <t>ハイチ</t>
    </rPh>
    <rPh sb="34" eb="36">
      <t>ヒツヨウ</t>
    </rPh>
    <rPh sb="37" eb="39">
      <t>ジョウキン</t>
    </rPh>
    <rPh sb="44" eb="46">
      <t>テイキョウ</t>
    </rPh>
    <rPh sb="46" eb="49">
      <t>セキニンシャ</t>
    </rPh>
    <rPh sb="50" eb="52">
      <t>ニンズウ</t>
    </rPh>
    <rPh sb="53" eb="55">
      <t>ハイチ</t>
    </rPh>
    <rPh sb="62" eb="64">
      <t>カクニン</t>
    </rPh>
    <phoneticPr fontId="5"/>
  </si>
  <si>
    <t>（</t>
    <phoneticPr fontId="5"/>
  </si>
  <si>
    <t>）</t>
    <phoneticPr fontId="5"/>
  </si>
  <si>
    <t>時間/週</t>
    <phoneticPr fontId="5"/>
  </si>
  <si>
    <t>管理者</t>
  </si>
  <si>
    <t>Ｂ</t>
  </si>
  <si>
    <t>実</t>
  </si>
  <si>
    <t>板橋　一郎</t>
    <phoneticPr fontId="5"/>
  </si>
  <si>
    <t>訪問介護職員兼務</t>
    <rPh sb="0" eb="2">
      <t>ホウモン</t>
    </rPh>
    <rPh sb="2" eb="4">
      <t>カイゴ</t>
    </rPh>
    <rPh sb="4" eb="6">
      <t>ショクイン</t>
    </rPh>
    <rPh sb="6" eb="8">
      <t>ケンム</t>
    </rPh>
    <phoneticPr fontId="5"/>
  </si>
  <si>
    <t>Ａ</t>
  </si>
  <si>
    <t>介</t>
  </si>
  <si>
    <t>成増　二郎</t>
    <rPh sb="0" eb="2">
      <t>ナリマス</t>
    </rPh>
    <rPh sb="3" eb="5">
      <t>ジロウ</t>
    </rPh>
    <phoneticPr fontId="5"/>
  </si>
  <si>
    <t>Ｃ</t>
  </si>
  <si>
    <t>中板　花子</t>
    <rPh sb="0" eb="1">
      <t>ナカ</t>
    </rPh>
    <rPh sb="1" eb="2">
      <t>イタ</t>
    </rPh>
    <rPh sb="3" eb="5">
      <t>ハナコ</t>
    </rPh>
    <phoneticPr fontId="5"/>
  </si>
  <si>
    <t>訪問介護員</t>
  </si>
  <si>
    <t>板橋　一郎</t>
    <phoneticPr fontId="5"/>
  </si>
  <si>
    <t>管理者兼務</t>
    <rPh sb="0" eb="3">
      <t>カンリシャ</t>
    </rPh>
    <rPh sb="3" eb="5">
      <t>ケンム</t>
    </rPh>
    <phoneticPr fontId="5"/>
  </si>
  <si>
    <t>初</t>
  </si>
  <si>
    <t>訪問介護員（区）</t>
  </si>
  <si>
    <t>区</t>
  </si>
  <si>
    <t>　指定予定月または変更月の勤務体制を記入してください。</t>
    <phoneticPr fontId="5"/>
  </si>
  <si>
    <t>　資格証の写しを添付してください。</t>
    <phoneticPr fontId="5"/>
  </si>
  <si>
    <t>【任意入力】人員基準の確認（訪問介護員）</t>
    <phoneticPr fontId="5"/>
  </si>
  <si>
    <t>（平均利用者数）</t>
    <phoneticPr fontId="5"/>
  </si>
  <si>
    <t>÷</t>
    <phoneticPr fontId="5"/>
  </si>
  <si>
    <t>（</t>
    <phoneticPr fontId="5"/>
  </si>
  <si>
    <t>）</t>
    <phoneticPr fontId="5"/>
  </si>
  <si>
    <t>当月の日数</t>
  </si>
  <si>
    <t>(4) 事業所全体のサービス提供単位数</t>
  </si>
  <si>
    <t>単位</t>
    <rPh sb="0" eb="2">
      <t>タンイ</t>
    </rPh>
    <phoneticPr fontId="5"/>
  </si>
  <si>
    <t>単位目</t>
    <rPh sb="0" eb="2">
      <t>タンイ</t>
    </rPh>
    <rPh sb="2" eb="3">
      <t>モク</t>
    </rPh>
    <phoneticPr fontId="5"/>
  </si>
  <si>
    <t xml:space="preserve">(5) 当該サービス提供単位のサービス提供時間 </t>
  </si>
  <si>
    <t>～</t>
    <phoneticPr fontId="5"/>
  </si>
  <si>
    <t>時間）</t>
  </si>
  <si>
    <t>No</t>
  </si>
  <si>
    <t>兼務状況
（兼務先／兼務する　職務の内容）等</t>
    <rPh sb="0" eb="2">
      <t>ケンム</t>
    </rPh>
    <rPh sb="2" eb="4">
      <t>ジョウキョウ</t>
    </rPh>
    <rPh sb="6" eb="8">
      <t>ケンム</t>
    </rPh>
    <rPh sb="8" eb="9">
      <t>サキ</t>
    </rPh>
    <rPh sb="10" eb="12">
      <t>ケンム</t>
    </rPh>
    <rPh sb="15" eb="17">
      <t>ショクム</t>
    </rPh>
    <rPh sb="18" eb="20">
      <t>ナイヨウ</t>
    </rPh>
    <rPh sb="21" eb="22">
      <t>ナド</t>
    </rPh>
    <phoneticPr fontId="5"/>
  </si>
  <si>
    <t>シフト記号</t>
    <phoneticPr fontId="5"/>
  </si>
  <si>
    <t>勤務時間数</t>
    <phoneticPr fontId="5"/>
  </si>
  <si>
    <t>サービス提供時間内
の勤務時間数</t>
    <phoneticPr fontId="5"/>
  </si>
  <si>
    <t>シフト記号</t>
    <phoneticPr fontId="5"/>
  </si>
  <si>
    <t>勤務時間数</t>
    <phoneticPr fontId="5"/>
  </si>
  <si>
    <t>サービス提供時間内の勤務延時間数（生活相談員）</t>
    <phoneticPr fontId="5"/>
  </si>
  <si>
    <t>サービス提供時間内の勤務延時間数（介護職員）</t>
    <phoneticPr fontId="5"/>
  </si>
  <si>
    <t>利用者数　　　</t>
    <phoneticPr fontId="5"/>
  </si>
  <si>
    <t>サービス提供時間（平均提供時間）</t>
    <phoneticPr fontId="5"/>
  </si>
  <si>
    <t>確保すべき介護職員の勤務時間数　　　</t>
    <phoneticPr fontId="5"/>
  </si>
  <si>
    <t>（参考）
 1日の職種別人員内訳</t>
    <phoneticPr fontId="5"/>
  </si>
  <si>
    <t>生活相談員</t>
  </si>
  <si>
    <t>看護職員</t>
  </si>
  <si>
    <t>介護職員</t>
  </si>
  <si>
    <t>機能訓練指導員</t>
  </si>
  <si>
    <t>【備考】</t>
    <rPh sb="1" eb="3">
      <t>ビコウ</t>
    </rPh>
    <phoneticPr fontId="5"/>
  </si>
  <si>
    <t>　＊欄には、当該月の曜日を記入してください。</t>
    <phoneticPr fontId="5"/>
  </si>
  <si>
    <t>・従業員１人につき、勤務延時間数に算入できる時間数は、当該事業所において常勤の従業者が勤務すべき時間数を上限とする。</t>
    <rPh sb="1" eb="4">
      <t>ジュウギョウイン</t>
    </rPh>
    <rPh sb="5" eb="6">
      <t>ニン</t>
    </rPh>
    <rPh sb="10" eb="12">
      <t>キンム</t>
    </rPh>
    <rPh sb="12" eb="13">
      <t>ノ</t>
    </rPh>
    <rPh sb="13" eb="16">
      <t>ジカンスウ</t>
    </rPh>
    <rPh sb="17" eb="19">
      <t>サンニュウ</t>
    </rPh>
    <rPh sb="22" eb="25">
      <t>ジカンスウ</t>
    </rPh>
    <rPh sb="27" eb="29">
      <t>トウガイ</t>
    </rPh>
    <rPh sb="29" eb="32">
      <t>ジギョウショ</t>
    </rPh>
    <rPh sb="36" eb="38">
      <t>ジョウキン</t>
    </rPh>
    <rPh sb="39" eb="42">
      <t>ジュウギョウシャ</t>
    </rPh>
    <rPh sb="43" eb="45">
      <t>キンム</t>
    </rPh>
    <rPh sb="48" eb="51">
      <t>ジカンスウ</t>
    </rPh>
    <rPh sb="52" eb="54">
      <t>ジョウゲン</t>
    </rPh>
    <phoneticPr fontId="5"/>
  </si>
  <si>
    <t>　職種欄には「管理者」「生活相談員」「看護職員」「介護職員」「機能訓練指導員」のいずれかの職種名を選択してください。</t>
    <rPh sb="1" eb="3">
      <t>ショクシュ</t>
    </rPh>
    <rPh sb="7" eb="10">
      <t>カンリシャ</t>
    </rPh>
    <rPh sb="12" eb="14">
      <t>セイカツ</t>
    </rPh>
    <rPh sb="14" eb="17">
      <t>ソウダンイン</t>
    </rPh>
    <rPh sb="19" eb="21">
      <t>カンゴ</t>
    </rPh>
    <rPh sb="21" eb="23">
      <t>ショクイン</t>
    </rPh>
    <rPh sb="25" eb="27">
      <t>カイゴ</t>
    </rPh>
    <rPh sb="27" eb="29">
      <t>ショクイン</t>
    </rPh>
    <rPh sb="31" eb="33">
      <t>キノウ</t>
    </rPh>
    <rPh sb="33" eb="35">
      <t>クンレン</t>
    </rPh>
    <rPh sb="35" eb="38">
      <t>シドウイン</t>
    </rPh>
    <rPh sb="45" eb="47">
      <t>ショクシュ</t>
    </rPh>
    <rPh sb="47" eb="48">
      <t>メイ</t>
    </rPh>
    <rPh sb="49" eb="51">
      <t>センタク</t>
    </rPh>
    <phoneticPr fontId="5"/>
  </si>
  <si>
    <t>　
（例えば、常勤が勤務すべき時間数が４週で160時間の事業所において、法人役員等であって４週で172時間勤務する従業員であっても、160時間を上限とすること）</t>
    <phoneticPr fontId="5"/>
  </si>
  <si>
    <t>　勤務形態欄は次の区分によりアルファベットで選択してください。</t>
    <rPh sb="22" eb="24">
      <t>センタク</t>
    </rPh>
    <phoneticPr fontId="5"/>
  </si>
  <si>
    <t xml:space="preserve">・当該事業所における勤務時間が、当該事業所において定められている常勤の従業者が勤務すべき時間数に達していることをいう。雇用の形態は考慮しない。
</t>
    <rPh sb="1" eb="3">
      <t>トウガイ</t>
    </rPh>
    <rPh sb="3" eb="6">
      <t>ジギョウショ</t>
    </rPh>
    <rPh sb="10" eb="12">
      <t>キンム</t>
    </rPh>
    <rPh sb="12" eb="14">
      <t>ジカン</t>
    </rPh>
    <rPh sb="16" eb="18">
      <t>トウガイ</t>
    </rPh>
    <rPh sb="18" eb="21">
      <t>ジギョウショ</t>
    </rPh>
    <rPh sb="25" eb="26">
      <t>サダ</t>
    </rPh>
    <rPh sb="32" eb="34">
      <t>ジョウキン</t>
    </rPh>
    <rPh sb="35" eb="38">
      <t>ジュウギョウシャ</t>
    </rPh>
    <rPh sb="39" eb="41">
      <t>キンム</t>
    </rPh>
    <rPh sb="44" eb="47">
      <t>ジカンスウ</t>
    </rPh>
    <rPh sb="48" eb="49">
      <t>タッ</t>
    </rPh>
    <rPh sb="59" eb="61">
      <t>コヨウ</t>
    </rPh>
    <rPh sb="62" eb="64">
      <t>ケイタイ</t>
    </rPh>
    <rPh sb="65" eb="67">
      <t>コウリョ</t>
    </rPh>
    <phoneticPr fontId="5"/>
  </si>
  <si>
    <t>　従業者全員（管理者を含む。）について勤務時間ごとにアルファベットを付し（シフト記号表に入力）、</t>
    <rPh sb="40" eb="42">
      <t>キゴウ</t>
    </rPh>
    <rPh sb="42" eb="43">
      <t>ヒョウ</t>
    </rPh>
    <rPh sb="44" eb="46">
      <t>ニュウリョク</t>
    </rPh>
    <phoneticPr fontId="5"/>
  </si>
  <si>
    <t>（例えば、常勤者は4週で160時間勤務することとされた事業所であれば、パート雇用であっても、4週160時間勤務する従業者は常勤となる）</t>
    <phoneticPr fontId="5"/>
  </si>
  <si>
    <t>　その番号を上表に記入してください。</t>
    <phoneticPr fontId="5"/>
  </si>
  <si>
    <t>・看護職員と機能訓練指導員を兼務するような場合にあっては、当該従業員が1日に勤務すべき時間数を、看護関連業務を行う時間と機能訓練関連業務を行う時間とに按分し、</t>
    <rPh sb="1" eb="3">
      <t>カンゴ</t>
    </rPh>
    <rPh sb="3" eb="5">
      <t>ショクイン</t>
    </rPh>
    <rPh sb="6" eb="8">
      <t>キノウ</t>
    </rPh>
    <rPh sb="8" eb="10">
      <t>クンレン</t>
    </rPh>
    <rPh sb="10" eb="13">
      <t>シドウイン</t>
    </rPh>
    <rPh sb="14" eb="16">
      <t>ケンム</t>
    </rPh>
    <rPh sb="21" eb="23">
      <t>バアイ</t>
    </rPh>
    <rPh sb="29" eb="31">
      <t>トウガイ</t>
    </rPh>
    <rPh sb="31" eb="34">
      <t>ジュウギョウイン</t>
    </rPh>
    <rPh sb="36" eb="37">
      <t>ニチ</t>
    </rPh>
    <rPh sb="38" eb="40">
      <t>キンム</t>
    </rPh>
    <rPh sb="43" eb="46">
      <t>ジカンスウ</t>
    </rPh>
    <rPh sb="48" eb="50">
      <t>カンゴ</t>
    </rPh>
    <rPh sb="50" eb="52">
      <t>カンレン</t>
    </rPh>
    <rPh sb="52" eb="54">
      <t>ギョウム</t>
    </rPh>
    <rPh sb="55" eb="56">
      <t>オコナ</t>
    </rPh>
    <rPh sb="57" eb="59">
      <t>ジカン</t>
    </rPh>
    <rPh sb="60" eb="62">
      <t>キノウ</t>
    </rPh>
    <rPh sb="62" eb="64">
      <t>クンレン</t>
    </rPh>
    <rPh sb="64" eb="66">
      <t>カンレン</t>
    </rPh>
    <rPh sb="66" eb="68">
      <t>ギョウム</t>
    </rPh>
    <rPh sb="69" eb="70">
      <t>オコナ</t>
    </rPh>
    <rPh sb="71" eb="73">
      <t>ジカン</t>
    </rPh>
    <phoneticPr fontId="5"/>
  </si>
  <si>
    <t>　従業者に兼務がある場合は、兼務内容を備考欄に記入してください。</t>
    <phoneticPr fontId="5"/>
  </si>
  <si>
    <t>　それぞれ勤務時間ごとに番号を付して記入すること。</t>
    <phoneticPr fontId="5"/>
  </si>
  <si>
    <t>　複数単位の場合は、単位ごとに当該一覧表を作成してください。</t>
    <phoneticPr fontId="5"/>
  </si>
  <si>
    <t>≪要 提出≫</t>
  </si>
  <si>
    <t>■シフト記号表（勤務時間帯）</t>
  </si>
  <si>
    <t>※24時間表記</t>
  </si>
  <si>
    <t>休憩時間1時間は「1:00」、休憩時間45分は「00:45」と入力してください。</t>
  </si>
  <si>
    <t>勤務時間</t>
  </si>
  <si>
    <t>サービス提供時間</t>
  </si>
  <si>
    <t>サービス提供時間内の勤務時間</t>
  </si>
  <si>
    <t>自由記載欄</t>
  </si>
  <si>
    <t>記号</t>
  </si>
  <si>
    <t>始業時刻</t>
  </si>
  <si>
    <t>終業時刻</t>
  </si>
  <si>
    <t>うち、休憩時間</t>
  </si>
  <si>
    <t>開始時刻</t>
  </si>
  <si>
    <t>終了時刻</t>
  </si>
  <si>
    <t>a</t>
  </si>
  <si>
    <t>：</t>
  </si>
  <si>
    <t>～</t>
  </si>
  <si>
    <t>（</t>
  </si>
  <si>
    <t>)</t>
  </si>
  <si>
    <t>b</t>
  </si>
  <si>
    <t>c</t>
  </si>
  <si>
    <t>d</t>
  </si>
  <si>
    <t>e</t>
  </si>
  <si>
    <t>f</t>
  </si>
  <si>
    <t>g</t>
  </si>
  <si>
    <t>h</t>
  </si>
  <si>
    <t>i</t>
  </si>
  <si>
    <t>j</t>
  </si>
  <si>
    <t>k</t>
  </si>
  <si>
    <t>l</t>
  </si>
  <si>
    <t>m</t>
  </si>
  <si>
    <t>n</t>
  </si>
  <si>
    <t>o</t>
  </si>
  <si>
    <t>p</t>
  </si>
  <si>
    <t>q</t>
  </si>
  <si>
    <t>r</t>
  </si>
  <si>
    <t>s</t>
  </si>
  <si>
    <t>t</t>
  </si>
  <si>
    <t>u</t>
  </si>
  <si>
    <t>v</t>
  </si>
  <si>
    <t>w</t>
  </si>
  <si>
    <t>x</t>
  </si>
  <si>
    <t>y</t>
  </si>
  <si>
    <t>z</t>
  </si>
  <si>
    <t>休</t>
  </si>
  <si>
    <t>休日</t>
  </si>
  <si>
    <t>・職種ごとの勤務時間を「○：○○～○：○○」と表記することが困難な場合は、No21～30を活用し、勤務時間数のみを入力してください。</t>
  </si>
  <si>
    <t>・No1～20は始業時刻・終業時刻・休憩時間等を入力すると勤務時間数が計算されますが、入力の補助を目的とするものですので、結果に誤りがないかご確認ください。</t>
  </si>
  <si>
    <t>・シフト記号が足りない場合は、適宜、行を追加してください。</t>
  </si>
  <si>
    <t>・シフト記号は、適宜、使いやすい記号に変更していただいて構いません。</t>
  </si>
  <si>
    <t>・通所介護における「確保すべき従業者の勤務延時間数」には、「最低限確保すべきとされている程度の休憩時間は含めて差し支えない」としており、</t>
    <phoneticPr fontId="5"/>
  </si>
  <si>
    <t>　「サービス提供時間内の勤務時間」の計算にあたってその休憩時間を差し引く必要はないのでご留意ください。</t>
    <phoneticPr fontId="5"/>
  </si>
  <si>
    <t>（</t>
    <phoneticPr fontId="5"/>
  </si>
  <si>
    <t>）</t>
    <phoneticPr fontId="5"/>
  </si>
  <si>
    <t>時間/週</t>
    <phoneticPr fontId="5"/>
  </si>
  <si>
    <t>板橋　一郎</t>
    <rPh sb="0" eb="2">
      <t>イタバシ</t>
    </rPh>
    <rPh sb="3" eb="5">
      <t>イチロウ</t>
    </rPh>
    <phoneticPr fontId="5"/>
  </si>
  <si>
    <t>シフト記号</t>
    <phoneticPr fontId="5"/>
  </si>
  <si>
    <t>a</t>
    <phoneticPr fontId="5"/>
  </si>
  <si>
    <t>a</t>
    <phoneticPr fontId="5"/>
  </si>
  <si>
    <t>a</t>
    <phoneticPr fontId="5"/>
  </si>
  <si>
    <t>生活相談員兼務</t>
    <rPh sb="0" eb="2">
      <t>セイカツ</t>
    </rPh>
    <rPh sb="2" eb="5">
      <t>ソウダンイン</t>
    </rPh>
    <rPh sb="5" eb="7">
      <t>ケンム</t>
    </rPh>
    <phoneticPr fontId="5"/>
  </si>
  <si>
    <t>勤務時間数</t>
    <phoneticPr fontId="5"/>
  </si>
  <si>
    <t>サービス提供時間内
の勤務時間数</t>
    <phoneticPr fontId="5"/>
  </si>
  <si>
    <t>シフト記号</t>
    <phoneticPr fontId="5"/>
  </si>
  <si>
    <t>b</t>
    <phoneticPr fontId="5"/>
  </si>
  <si>
    <t>b</t>
    <phoneticPr fontId="5"/>
  </si>
  <si>
    <t>b</t>
    <phoneticPr fontId="5"/>
  </si>
  <si>
    <t>勤務時間数</t>
    <phoneticPr fontId="5"/>
  </si>
  <si>
    <t>サービス提供時間内
の勤務時間数</t>
    <phoneticPr fontId="5"/>
  </si>
  <si>
    <t>シフト記号</t>
    <phoneticPr fontId="5"/>
  </si>
  <si>
    <t>d</t>
    <phoneticPr fontId="5"/>
  </si>
  <si>
    <t>機能訓練指導員兼務</t>
    <rPh sb="0" eb="2">
      <t>キノウ</t>
    </rPh>
    <rPh sb="2" eb="4">
      <t>クンレン</t>
    </rPh>
    <rPh sb="4" eb="7">
      <t>シドウイン</t>
    </rPh>
    <rPh sb="7" eb="9">
      <t>ケンム</t>
    </rPh>
    <phoneticPr fontId="5"/>
  </si>
  <si>
    <t>勤務時間数</t>
    <phoneticPr fontId="5"/>
  </si>
  <si>
    <t>c</t>
    <phoneticPr fontId="5"/>
  </si>
  <si>
    <t>大山　三郎</t>
    <rPh sb="0" eb="2">
      <t>オオヤマ</t>
    </rPh>
    <rPh sb="3" eb="5">
      <t>サブロウ</t>
    </rPh>
    <phoneticPr fontId="5"/>
  </si>
  <si>
    <t>e</t>
    <phoneticPr fontId="5"/>
  </si>
  <si>
    <t>看護職員兼務</t>
    <rPh sb="0" eb="2">
      <t>カンゴ</t>
    </rPh>
    <rPh sb="2" eb="4">
      <t>ショクイン</t>
    </rPh>
    <rPh sb="4" eb="6">
      <t>ケンム</t>
    </rPh>
    <phoneticPr fontId="5"/>
  </si>
  <si>
    <t>シフト記号</t>
    <phoneticPr fontId="5"/>
  </si>
  <si>
    <t>サービス提供時間内
の勤務時間数</t>
    <phoneticPr fontId="5"/>
  </si>
  <si>
    <t>サービス提供時間内の勤務延時間数（生活相談員）</t>
    <phoneticPr fontId="5"/>
  </si>
  <si>
    <t>サービス提供時間内の勤務延時間数（介護職員）</t>
    <phoneticPr fontId="5"/>
  </si>
  <si>
    <t>利用者数　　　</t>
    <phoneticPr fontId="5"/>
  </si>
  <si>
    <t>サービス提供時間（平均提供時間）</t>
    <phoneticPr fontId="5"/>
  </si>
  <si>
    <t>確保すべき介護職員の勤務時間数　　　</t>
    <phoneticPr fontId="5"/>
  </si>
  <si>
    <t>（参考）
 1日の職種別人員内訳</t>
    <phoneticPr fontId="5"/>
  </si>
  <si>
    <t>　緑色のセルには入力、青色のセルはプルダウンから項目を選んで記入してください。</t>
    <phoneticPr fontId="5"/>
  </si>
  <si>
    <t>　
（例えば、常勤が勤務すべき時間数が４週で160時間の事業所において、法人役員等であって４週で172時間勤務する従業員であっても、160時間を上限とすること）</t>
    <phoneticPr fontId="5"/>
  </si>
  <si>
    <t>（例えば、常勤者は4週で160時間勤務することとされた事業所であれば、パート雇用であっても、4週160時間勤務する従業者は常勤となる）</t>
    <phoneticPr fontId="5"/>
  </si>
  <si>
    <t>　その記号を上表に入力してください。</t>
    <rPh sb="3" eb="5">
      <t>キゴウ</t>
    </rPh>
    <rPh sb="9" eb="11">
      <t>ニュウリョク</t>
    </rPh>
    <phoneticPr fontId="5"/>
  </si>
  <si>
    <t>　従業者に兼務がある場合は、兼務内容を備考欄に記入してください。</t>
    <phoneticPr fontId="5"/>
  </si>
  <si>
    <t>　それぞれ勤務時間ごとに番号を付して記入すること。</t>
    <phoneticPr fontId="5"/>
  </si>
  <si>
    <t>　複数単位の場合は、単位ごとに当該一覧表を作成してください。</t>
    <phoneticPr fontId="5"/>
  </si>
  <si>
    <t>・シフト記号が足りない場合は、適宜、行を追加してください。→増やしたい行を選択、「Ctrl」と「+」を同時に押す</t>
    <rPh sb="30" eb="31">
      <t>フ</t>
    </rPh>
    <rPh sb="35" eb="36">
      <t>ギョウ</t>
    </rPh>
    <rPh sb="37" eb="39">
      <t>センタク</t>
    </rPh>
    <rPh sb="51" eb="53">
      <t>ドウジ</t>
    </rPh>
    <rPh sb="54" eb="55">
      <t>オ</t>
    </rPh>
    <phoneticPr fontId="5"/>
  </si>
  <si>
    <t>・通所介護における「確保すべき従業者の勤務延時間数」には、「最低限確保すべきとされている程度の休憩時間は含めて差し支えない」としており、</t>
    <phoneticPr fontId="5"/>
  </si>
  <si>
    <t>　「サービス提供時間内の勤務時間」の計算にあたってその休憩時間を差し引く必要はないのでご留意ください。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</si>
</sst>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0&quot;人以上&quot;"/>
    <numFmt numFmtId="178" formatCode="0.0&quot;人&quot;"/>
  </numFmts>
  <fonts count="5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b/>
      <sz val="14"/>
      <name val="ＭＳ Ｐゴシック"/>
      <family val="3"/>
      <charset val="128"/>
    </font>
    <font>
      <b/>
      <sz val="11"/>
      <name val="ＭＳ Ｐゴシック"/>
      <family val="3"/>
      <charset val="128"/>
    </font>
    <font>
      <sz val="11"/>
      <name val="ＭＳ Ｐゴシック"/>
      <family val="3"/>
      <charset val="128"/>
    </font>
    <font>
      <sz val="10"/>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scheme val="minor"/>
    </font>
    <font>
      <sz val="9"/>
      <name val="ＭＳ 明朝"/>
      <family val="1"/>
      <charset val="128"/>
    </font>
    <font>
      <b/>
      <sz val="12"/>
      <color theme="1"/>
      <name val="ＭＳ Ｐゴシック"/>
      <family val="3"/>
      <charset val="128"/>
      <scheme val="minor"/>
    </font>
    <font>
      <sz val="14"/>
      <color theme="1"/>
      <name val="ＭＳ Ｐ明朝"/>
      <family val="1"/>
      <charset val="128"/>
    </font>
    <font>
      <sz val="12"/>
      <color theme="1"/>
      <name val="ＭＳ 明朝"/>
      <family val="1"/>
      <charset val="128"/>
    </font>
    <font>
      <sz val="11"/>
      <color theme="1"/>
      <name val="ＭＳ 明朝"/>
      <family val="1"/>
      <charset val="128"/>
    </font>
    <font>
      <b/>
      <sz val="9"/>
      <color rgb="FFFF0000"/>
      <name val="ＭＳ Ｐゴシック"/>
      <family val="3"/>
      <charset val="128"/>
      <scheme val="minor"/>
    </font>
    <font>
      <b/>
      <sz val="10"/>
      <color rgb="FFFF0000"/>
      <name val="ＭＳ Ｐゴシック"/>
      <family val="3"/>
      <charset val="128"/>
      <scheme val="minor"/>
    </font>
    <font>
      <sz val="11"/>
      <name val="ＭＳ Ｐゴシック"/>
      <family val="3"/>
      <charset val="128"/>
      <scheme val="minor"/>
    </font>
    <font>
      <sz val="16"/>
      <color theme="1"/>
      <name val="HGP創英角ｺﾞｼｯｸUB"/>
      <family val="3"/>
      <charset val="128"/>
    </font>
    <font>
      <sz val="10"/>
      <name val="ＭＳ Ｐゴシック"/>
      <family val="3"/>
      <charset val="128"/>
    </font>
    <font>
      <sz val="9"/>
      <name val="HG丸ｺﾞｼｯｸM-PRO"/>
      <family val="3"/>
      <charset val="128"/>
    </font>
    <font>
      <b/>
      <sz val="12"/>
      <name val="ＭＳ Ｐゴシック"/>
      <family val="3"/>
      <charset val="128"/>
    </font>
    <font>
      <b/>
      <sz val="16"/>
      <name val="HGSｺﾞｼｯｸM"/>
      <family val="3"/>
      <charset val="128"/>
    </font>
    <font>
      <sz val="16"/>
      <name val="HGSｺﾞｼｯｸM"/>
      <family val="3"/>
      <charset val="128"/>
    </font>
    <font>
      <b/>
      <sz val="26"/>
      <name val="HGSｺﾞｼｯｸM"/>
      <family val="3"/>
      <charset val="128"/>
    </font>
    <font>
      <sz val="14"/>
      <name val="HGSｺﾞｼｯｸM"/>
      <family val="3"/>
      <charset val="128"/>
    </font>
    <font>
      <sz val="24"/>
      <name val="HGSｺﾞｼｯｸM"/>
      <family val="3"/>
      <charset val="128"/>
    </font>
    <font>
      <b/>
      <sz val="24"/>
      <name val="HGSｺﾞｼｯｸM"/>
      <family val="3"/>
      <charset val="128"/>
    </font>
    <font>
      <sz val="10"/>
      <name val="HGSｺﾞｼｯｸM"/>
      <family val="3"/>
      <charset val="128"/>
    </font>
    <font>
      <b/>
      <sz val="18"/>
      <name val="HGSｺﾞｼｯｸM"/>
      <family val="3"/>
      <charset val="128"/>
    </font>
    <font>
      <sz val="12"/>
      <name val="HGSｺﾞｼｯｸM"/>
      <family val="3"/>
      <charset val="128"/>
    </font>
    <font>
      <b/>
      <sz val="14"/>
      <name val="HGSｺﾞｼｯｸM"/>
      <family val="3"/>
      <charset val="128"/>
    </font>
    <font>
      <b/>
      <sz val="12"/>
      <name val="HGSｺﾞｼｯｸM"/>
      <family val="3"/>
      <charset val="128"/>
    </font>
    <font>
      <sz val="9"/>
      <name val="HGSｺﾞｼｯｸM"/>
      <family val="3"/>
      <charset val="128"/>
    </font>
    <font>
      <sz val="14"/>
      <name val="ＭＳ Ｐゴシック"/>
      <family val="3"/>
      <charset val="128"/>
    </font>
    <font>
      <sz val="14"/>
      <name val="HG丸ｺﾞｼｯｸM-PRO"/>
      <family val="3"/>
      <charset val="128"/>
    </font>
    <font>
      <sz val="24"/>
      <name val="ＭＳ Ｐゴシック"/>
      <family val="3"/>
      <charset val="128"/>
    </font>
    <font>
      <sz val="16"/>
      <color rgb="FFFF0000"/>
      <name val="游ゴシック"/>
      <family val="3"/>
      <charset val="128"/>
    </font>
    <font>
      <sz val="16"/>
      <name val="游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3" tint="0.79998168889431442"/>
        <bgColor indexed="64"/>
      </patternFill>
    </fill>
    <fill>
      <patternFill patternType="solid">
        <fgColor rgb="FFFFFF00"/>
        <bgColor indexed="64"/>
      </patternFill>
    </fill>
    <fill>
      <patternFill patternType="solid">
        <fgColor rgb="FFCCFFCC"/>
        <bgColor indexed="64"/>
      </patternFill>
    </fill>
    <fill>
      <patternFill patternType="solid">
        <fgColor rgb="FFCCECFF"/>
        <bgColor indexed="64"/>
      </patternFill>
    </fill>
  </fills>
  <borders count="1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diagonalUp="1">
      <left style="medium">
        <color indexed="64"/>
      </left>
      <right/>
      <top style="medium">
        <color indexed="64"/>
      </top>
      <bottom style="dotted">
        <color indexed="64"/>
      </bottom>
      <diagonal style="thin">
        <color indexed="64"/>
      </diagonal>
    </border>
    <border diagonalUp="1">
      <left/>
      <right style="medium">
        <color indexed="64"/>
      </right>
      <top style="medium">
        <color indexed="64"/>
      </top>
      <bottom style="dotted">
        <color indexed="64"/>
      </bottom>
      <diagonal style="thin">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thin">
        <color indexed="64"/>
      </right>
      <top style="dotted">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bottom style="dotted">
        <color indexed="64"/>
      </bottom>
      <diagonal/>
    </border>
    <border>
      <left/>
      <right style="medium">
        <color indexed="64"/>
      </right>
      <top/>
      <bottom style="dotted">
        <color indexed="64"/>
      </bottom>
      <diagonal/>
    </border>
    <border>
      <left style="medium">
        <color indexed="64"/>
      </left>
      <right style="thin">
        <color indexed="64"/>
      </right>
      <top style="dotted">
        <color indexed="64"/>
      </top>
      <bottom style="medium">
        <color indexed="64"/>
      </bottom>
      <diagonal/>
    </border>
  </borders>
  <cellStyleXfs count="53">
    <xf numFmtId="0" fontId="0" fillId="0" borderId="0"/>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9"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9" fillId="0" borderId="0"/>
    <xf numFmtId="0" fontId="6" fillId="0" borderId="0" applyBorder="0"/>
    <xf numFmtId="0" fontId="28" fillId="4" borderId="0" applyNumberFormat="0" applyBorder="0" applyAlignment="0" applyProtection="0">
      <alignment vertical="center"/>
    </xf>
    <xf numFmtId="0" fontId="3" fillId="0" borderId="0"/>
    <xf numFmtId="0" fontId="2" fillId="0" borderId="0"/>
    <xf numFmtId="0" fontId="6" fillId="0" borderId="0" applyBorder="0"/>
    <xf numFmtId="0" fontId="2" fillId="0" borderId="0"/>
    <xf numFmtId="0" fontId="2" fillId="22" borderId="2" applyNumberFormat="0" applyFont="0" applyAlignment="0" applyProtection="0">
      <alignment vertical="center"/>
    </xf>
    <xf numFmtId="0" fontId="29" fillId="0" borderId="0">
      <alignment vertical="center"/>
    </xf>
    <xf numFmtId="0" fontId="1" fillId="0" borderId="0">
      <alignment vertical="center"/>
    </xf>
    <xf numFmtId="0" fontId="2" fillId="0" borderId="0"/>
    <xf numFmtId="0" fontId="6" fillId="0" borderId="0" applyBorder="0"/>
  </cellStyleXfs>
  <cellXfs count="597">
    <xf numFmtId="0" fontId="0" fillId="0" borderId="0" xfId="0"/>
    <xf numFmtId="0" fontId="2" fillId="0" borderId="0" xfId="42" applyFont="1" applyAlignment="1">
      <alignment vertical="center"/>
    </xf>
    <xf numFmtId="0" fontId="2" fillId="0" borderId="0" xfId="42" applyFont="1" applyFill="1" applyAlignment="1">
      <alignment vertical="center"/>
    </xf>
    <xf numFmtId="0" fontId="8" fillId="0" borderId="0" xfId="42" applyFont="1" applyAlignment="1">
      <alignment vertical="center"/>
    </xf>
    <xf numFmtId="0" fontId="2" fillId="0" borderId="0" xfId="42" applyFont="1" applyFill="1" applyBorder="1" applyAlignment="1">
      <alignment vertical="center"/>
    </xf>
    <xf numFmtId="0" fontId="2" fillId="0" borderId="14" xfId="45" applyFont="1" applyBorder="1" applyAlignment="1">
      <alignment vertical="center"/>
    </xf>
    <xf numFmtId="0" fontId="2" fillId="0" borderId="15" xfId="45" applyFont="1" applyBorder="1" applyAlignment="1">
      <alignment vertical="center"/>
    </xf>
    <xf numFmtId="0" fontId="0" fillId="0" borderId="0" xfId="42" applyFont="1" applyAlignment="1">
      <alignment vertical="center"/>
    </xf>
    <xf numFmtId="0" fontId="4" fillId="0" borderId="0" xfId="42" applyFont="1" applyAlignment="1">
      <alignment horizontal="center" vertical="center"/>
    </xf>
    <xf numFmtId="0" fontId="0" fillId="0" borderId="14" xfId="45" applyFont="1" applyBorder="1" applyAlignment="1">
      <alignment vertical="center"/>
    </xf>
    <xf numFmtId="0" fontId="31" fillId="0" borderId="0" xfId="42" applyFont="1" applyFill="1" applyAlignment="1">
      <alignment vertical="center"/>
    </xf>
    <xf numFmtId="0" fontId="2" fillId="0" borderId="0" xfId="42" applyFont="1" applyBorder="1" applyAlignment="1">
      <alignment vertical="center"/>
    </xf>
    <xf numFmtId="0" fontId="29" fillId="0" borderId="0" xfId="49">
      <alignment vertical="center"/>
    </xf>
    <xf numFmtId="0" fontId="29" fillId="0" borderId="0" xfId="49" applyBorder="1">
      <alignment vertical="center"/>
    </xf>
    <xf numFmtId="0" fontId="29" fillId="0" borderId="0" xfId="49" applyBorder="1" applyAlignment="1">
      <alignment vertical="center" wrapText="1"/>
    </xf>
    <xf numFmtId="0" fontId="29" fillId="0" borderId="0" xfId="49" applyBorder="1" applyAlignment="1">
      <alignment horizontal="center" vertical="center"/>
    </xf>
    <xf numFmtId="0" fontId="29" fillId="0" borderId="0" xfId="49" applyBorder="1" applyAlignment="1">
      <alignment horizontal="left" vertical="center"/>
    </xf>
    <xf numFmtId="0" fontId="29" fillId="0" borderId="21" xfId="49" applyBorder="1" applyAlignment="1">
      <alignment horizontal="center" vertical="center"/>
    </xf>
    <xf numFmtId="0" fontId="29" fillId="0" borderId="0" xfId="49" applyBorder="1" applyAlignment="1">
      <alignment horizontal="center" vertical="center"/>
    </xf>
    <xf numFmtId="0" fontId="7" fillId="0" borderId="0" xfId="42" applyFont="1" applyAlignment="1">
      <alignment horizontal="center" vertical="center"/>
    </xf>
    <xf numFmtId="0" fontId="2" fillId="0" borderId="0" xfId="42" applyFont="1" applyBorder="1" applyAlignment="1">
      <alignment vertical="center"/>
    </xf>
    <xf numFmtId="0" fontId="11" fillId="0" borderId="14" xfId="45" applyFont="1" applyBorder="1" applyAlignment="1">
      <alignment vertical="center" shrinkToFit="1"/>
    </xf>
    <xf numFmtId="0" fontId="11" fillId="0" borderId="14" xfId="45" applyFont="1" applyBorder="1" applyAlignment="1">
      <alignment vertical="center"/>
    </xf>
    <xf numFmtId="0" fontId="29" fillId="0" borderId="10" xfId="49" applyBorder="1" applyAlignment="1">
      <alignment vertical="center"/>
    </xf>
    <xf numFmtId="0" fontId="29" fillId="0" borderId="11" xfId="49" applyBorder="1" applyAlignment="1">
      <alignment vertical="center"/>
    </xf>
    <xf numFmtId="0" fontId="29" fillId="25" borderId="27" xfId="49" applyFill="1" applyBorder="1" applyAlignment="1">
      <alignment horizontal="center" vertical="center"/>
    </xf>
    <xf numFmtId="0" fontId="29" fillId="0" borderId="0" xfId="49" applyBorder="1" applyAlignment="1">
      <alignment vertical="center"/>
    </xf>
    <xf numFmtId="0" fontId="29" fillId="25" borderId="23" xfId="49" applyFill="1" applyBorder="1" applyAlignment="1">
      <alignment horizontal="center" vertical="center"/>
    </xf>
    <xf numFmtId="0" fontId="29" fillId="25" borderId="21" xfId="49" applyFill="1" applyBorder="1">
      <alignment vertical="center"/>
    </xf>
    <xf numFmtId="0" fontId="29" fillId="25" borderId="21" xfId="49" applyFill="1" applyBorder="1" applyAlignment="1">
      <alignment horizontal="center" vertical="center"/>
    </xf>
    <xf numFmtId="49" fontId="29" fillId="0" borderId="21" xfId="49" applyNumberFormat="1" applyBorder="1" applyAlignment="1">
      <alignment horizontal="right" vertical="center"/>
    </xf>
    <xf numFmtId="0" fontId="29" fillId="0" borderId="21" xfId="49" applyBorder="1" applyAlignment="1">
      <alignment horizontal="center" vertical="center" shrinkToFit="1"/>
    </xf>
    <xf numFmtId="0" fontId="29" fillId="0" borderId="21" xfId="49" applyBorder="1" applyAlignment="1">
      <alignment vertical="center"/>
    </xf>
    <xf numFmtId="0" fontId="29" fillId="0" borderId="0" xfId="49" applyAlignment="1">
      <alignment horizontal="right" vertical="center"/>
    </xf>
    <xf numFmtId="0" fontId="34" fillId="0" borderId="0" xfId="49" applyFont="1" applyBorder="1" applyAlignment="1">
      <alignment vertical="center"/>
    </xf>
    <xf numFmtId="0" fontId="29" fillId="0" borderId="0" xfId="49" applyAlignment="1">
      <alignment vertical="top"/>
    </xf>
    <xf numFmtId="0" fontId="39" fillId="0" borderId="0" xfId="47" applyFont="1"/>
    <xf numFmtId="0" fontId="6" fillId="0" borderId="0" xfId="47" applyFont="1"/>
    <xf numFmtId="0" fontId="4" fillId="0" borderId="0" xfId="52" applyFont="1" applyAlignment="1">
      <alignment horizontal="left"/>
    </xf>
    <xf numFmtId="0" fontId="4" fillId="0" borderId="0" xfId="51" applyFont="1" applyAlignment="1">
      <alignment horizontal="left"/>
    </xf>
    <xf numFmtId="0" fontId="4" fillId="0" borderId="0" xfId="52" applyFont="1" applyFill="1" applyAlignment="1">
      <alignment horizontal="left"/>
    </xf>
    <xf numFmtId="0" fontId="42" fillId="0" borderId="0" xfId="47" applyFont="1" applyFill="1" applyAlignment="1">
      <alignment vertical="center"/>
    </xf>
    <xf numFmtId="0" fontId="43" fillId="0" borderId="0" xfId="47" applyFont="1"/>
    <xf numFmtId="0" fontId="43" fillId="0" borderId="0" xfId="47" applyFont="1" applyFill="1"/>
    <xf numFmtId="0" fontId="43" fillId="0" borderId="0" xfId="47" applyFont="1" applyBorder="1" applyAlignment="1">
      <alignment vertical="center"/>
    </xf>
    <xf numFmtId="0" fontId="42" fillId="0" borderId="0" xfId="47" applyFont="1" applyAlignment="1">
      <alignment shrinkToFit="1"/>
    </xf>
    <xf numFmtId="0" fontId="43" fillId="0" borderId="0" xfId="47" applyFont="1" applyAlignment="1"/>
    <xf numFmtId="0" fontId="43" fillId="0" borderId="0" xfId="47" applyFont="1" applyBorder="1" applyAlignment="1">
      <alignment horizontal="center"/>
    </xf>
    <xf numFmtId="0" fontId="43" fillId="0" borderId="0" xfId="47" applyFont="1" applyBorder="1" applyAlignment="1">
      <alignment horizontal="right" vertical="center"/>
    </xf>
    <xf numFmtId="0" fontId="43" fillId="0" borderId="0" xfId="47" applyFont="1" applyBorder="1" applyAlignment="1">
      <alignment horizontal="center" vertical="center"/>
    </xf>
    <xf numFmtId="0" fontId="43" fillId="0" borderId="0" xfId="47" applyFont="1" applyAlignment="1">
      <alignment horizontal="right"/>
    </xf>
    <xf numFmtId="0" fontId="43" fillId="0" borderId="0" xfId="47" applyFont="1" applyAlignment="1">
      <alignment vertical="center" shrinkToFit="1"/>
    </xf>
    <xf numFmtId="0" fontId="43" fillId="0" borderId="0" xfId="47" applyFont="1" applyBorder="1" applyAlignment="1">
      <alignment vertical="center" shrinkToFit="1"/>
    </xf>
    <xf numFmtId="0" fontId="43" fillId="0" borderId="0" xfId="47" applyFont="1" applyBorder="1"/>
    <xf numFmtId="0" fontId="43" fillId="0" borderId="0" xfId="47" applyFont="1" applyAlignment="1">
      <alignment vertical="center"/>
    </xf>
    <xf numFmtId="0" fontId="42" fillId="0" borderId="0" xfId="47" applyFont="1" applyAlignment="1">
      <alignment vertical="center"/>
    </xf>
    <xf numFmtId="0" fontId="42" fillId="0" borderId="0" xfId="47" applyFont="1" applyBorder="1" applyAlignment="1">
      <alignment vertical="center"/>
    </xf>
    <xf numFmtId="0" fontId="43" fillId="0" borderId="42" xfId="47" applyFont="1" applyBorder="1" applyAlignment="1">
      <alignment horizontal="center"/>
    </xf>
    <xf numFmtId="0" fontId="43" fillId="0" borderId="40" xfId="47" applyFont="1" applyBorder="1" applyAlignment="1">
      <alignment horizontal="center"/>
    </xf>
    <xf numFmtId="0" fontId="43" fillId="0" borderId="41" xfId="47" applyFont="1" applyBorder="1" applyAlignment="1">
      <alignment horizontal="center"/>
    </xf>
    <xf numFmtId="0" fontId="43" fillId="0" borderId="43" xfId="47" applyFont="1" applyBorder="1" applyAlignment="1">
      <alignment horizontal="center"/>
    </xf>
    <xf numFmtId="0" fontId="43" fillId="0" borderId="39" xfId="47" applyFont="1" applyBorder="1" applyAlignment="1">
      <alignment horizontal="center"/>
    </xf>
    <xf numFmtId="0" fontId="43" fillId="0" borderId="11" xfId="47" applyFont="1" applyBorder="1"/>
    <xf numFmtId="0" fontId="43" fillId="0" borderId="21" xfId="47" applyFont="1" applyBorder="1"/>
    <xf numFmtId="0" fontId="43" fillId="0" borderId="46" xfId="47" applyFont="1" applyBorder="1"/>
    <xf numFmtId="0" fontId="43" fillId="0" borderId="19" xfId="47" applyFont="1" applyBorder="1"/>
    <xf numFmtId="0" fontId="43" fillId="0" borderId="45" xfId="47" applyFont="1" applyBorder="1"/>
    <xf numFmtId="0" fontId="43" fillId="0" borderId="59" xfId="47" applyFont="1" applyBorder="1" applyAlignment="1">
      <alignment horizontal="center" vertical="center"/>
    </xf>
    <xf numFmtId="0" fontId="43" fillId="0" borderId="63" xfId="47" applyFont="1" applyBorder="1" applyAlignment="1">
      <alignment horizontal="center" vertical="center"/>
    </xf>
    <xf numFmtId="0" fontId="43" fillId="0" borderId="64" xfId="47" applyFont="1" applyBorder="1" applyAlignment="1">
      <alignment horizontal="center" vertical="center"/>
    </xf>
    <xf numFmtId="0" fontId="43" fillId="0" borderId="60" xfId="47" applyFont="1" applyBorder="1" applyAlignment="1">
      <alignment horizontal="center" vertical="center"/>
    </xf>
    <xf numFmtId="0" fontId="43" fillId="0" borderId="62" xfId="47" applyFont="1" applyBorder="1" applyAlignment="1">
      <alignment horizontal="center" vertical="center"/>
    </xf>
    <xf numFmtId="176" fontId="43" fillId="26" borderId="42" xfId="47" applyNumberFormat="1" applyFont="1" applyFill="1" applyBorder="1" applyAlignment="1">
      <alignment horizontal="center" vertical="center"/>
    </xf>
    <xf numFmtId="176" fontId="43" fillId="26" borderId="40" xfId="47" applyNumberFormat="1" applyFont="1" applyFill="1" applyBorder="1" applyAlignment="1">
      <alignment horizontal="center" vertical="center"/>
    </xf>
    <xf numFmtId="176" fontId="43" fillId="26" borderId="41" xfId="47" applyNumberFormat="1" applyFont="1" applyFill="1" applyBorder="1" applyAlignment="1">
      <alignment horizontal="center" vertical="center"/>
    </xf>
    <xf numFmtId="176" fontId="43" fillId="26" borderId="18" xfId="47" applyNumberFormat="1" applyFont="1" applyFill="1" applyBorder="1" applyAlignment="1">
      <alignment horizontal="center" vertical="center"/>
    </xf>
    <xf numFmtId="176" fontId="43" fillId="26" borderId="65" xfId="47" applyNumberFormat="1" applyFont="1" applyFill="1" applyBorder="1" applyAlignment="1">
      <alignment horizontal="center" vertical="center"/>
    </xf>
    <xf numFmtId="176" fontId="43" fillId="26" borderId="20" xfId="47" applyNumberFormat="1" applyFont="1" applyFill="1" applyBorder="1" applyAlignment="1">
      <alignment horizontal="center" vertical="center"/>
    </xf>
    <xf numFmtId="176" fontId="43" fillId="26" borderId="69" xfId="47" applyNumberFormat="1" applyFont="1" applyFill="1" applyBorder="1" applyAlignment="1">
      <alignment horizontal="center" vertical="center"/>
    </xf>
    <xf numFmtId="176" fontId="43" fillId="26" borderId="12" xfId="47" applyNumberFormat="1" applyFont="1" applyFill="1" applyBorder="1" applyAlignment="1">
      <alignment horizontal="center" vertical="center"/>
    </xf>
    <xf numFmtId="176" fontId="43" fillId="26" borderId="70" xfId="47" applyNumberFormat="1" applyFont="1" applyFill="1" applyBorder="1" applyAlignment="1">
      <alignment horizontal="center" vertical="center"/>
    </xf>
    <xf numFmtId="176" fontId="43" fillId="26" borderId="71" xfId="47" applyNumberFormat="1" applyFont="1" applyFill="1" applyBorder="1" applyAlignment="1">
      <alignment horizontal="center" vertical="center"/>
    </xf>
    <xf numFmtId="176" fontId="43" fillId="26" borderId="11" xfId="47" applyNumberFormat="1" applyFont="1" applyFill="1" applyBorder="1" applyAlignment="1">
      <alignment horizontal="center" vertical="center"/>
    </xf>
    <xf numFmtId="176" fontId="43" fillId="26" borderId="21" xfId="47" applyNumberFormat="1" applyFont="1" applyFill="1" applyBorder="1" applyAlignment="1">
      <alignment horizontal="center" vertical="center"/>
    </xf>
    <xf numFmtId="176" fontId="43" fillId="26" borderId="46" xfId="47" applyNumberFormat="1" applyFont="1" applyFill="1" applyBorder="1" applyAlignment="1">
      <alignment horizontal="center" vertical="center"/>
    </xf>
    <xf numFmtId="176" fontId="43" fillId="26" borderId="19" xfId="47" applyNumberFormat="1" applyFont="1" applyFill="1" applyBorder="1" applyAlignment="1">
      <alignment horizontal="center" vertical="center"/>
    </xf>
    <xf numFmtId="176" fontId="43" fillId="26" borderId="45" xfId="47" applyNumberFormat="1" applyFont="1" applyFill="1" applyBorder="1" applyAlignment="1">
      <alignment horizontal="center" vertical="center"/>
    </xf>
    <xf numFmtId="176" fontId="43" fillId="26" borderId="11" xfId="47" applyNumberFormat="1" applyFont="1" applyFill="1" applyBorder="1" applyAlignment="1">
      <alignment vertical="center"/>
    </xf>
    <xf numFmtId="176" fontId="43" fillId="26" borderId="46" xfId="47" applyNumberFormat="1" applyFont="1" applyFill="1" applyBorder="1" applyAlignment="1">
      <alignment vertical="center"/>
    </xf>
    <xf numFmtId="176" fontId="43" fillId="26" borderId="19" xfId="47" applyNumberFormat="1" applyFont="1" applyFill="1" applyBorder="1" applyAlignment="1">
      <alignment vertical="center"/>
    </xf>
    <xf numFmtId="176" fontId="43" fillId="26" borderId="45" xfId="47" applyNumberFormat="1" applyFont="1" applyFill="1" applyBorder="1" applyAlignment="1">
      <alignment vertical="center"/>
    </xf>
    <xf numFmtId="176" fontId="43" fillId="26" borderId="21" xfId="47" applyNumberFormat="1" applyFont="1" applyFill="1" applyBorder="1" applyAlignment="1">
      <alignment vertical="center"/>
    </xf>
    <xf numFmtId="176" fontId="43" fillId="26" borderId="10" xfId="47" applyNumberFormat="1" applyFont="1" applyFill="1" applyBorder="1" applyAlignment="1">
      <alignment vertical="center"/>
    </xf>
    <xf numFmtId="176" fontId="43" fillId="26" borderId="15" xfId="47" applyNumberFormat="1" applyFont="1" applyFill="1" applyBorder="1" applyAlignment="1">
      <alignment vertical="center"/>
    </xf>
    <xf numFmtId="176" fontId="43" fillId="26" borderId="50" xfId="47" applyNumberFormat="1" applyFont="1" applyFill="1" applyBorder="1" applyAlignment="1">
      <alignment vertical="center"/>
    </xf>
    <xf numFmtId="176" fontId="43" fillId="26" borderId="51" xfId="47" applyNumberFormat="1" applyFont="1" applyFill="1" applyBorder="1" applyAlignment="1">
      <alignment vertical="center"/>
    </xf>
    <xf numFmtId="176" fontId="43" fillId="26" borderId="13" xfId="47" applyNumberFormat="1" applyFont="1" applyFill="1" applyBorder="1" applyAlignment="1">
      <alignment vertical="center"/>
    </xf>
    <xf numFmtId="176" fontId="43" fillId="26" borderId="49" xfId="47" applyNumberFormat="1" applyFont="1" applyFill="1" applyBorder="1" applyAlignment="1">
      <alignment vertical="center"/>
    </xf>
    <xf numFmtId="176" fontId="43" fillId="26" borderId="59" xfId="47" applyNumberFormat="1" applyFont="1" applyFill="1" applyBorder="1" applyAlignment="1">
      <alignment vertical="center"/>
    </xf>
    <xf numFmtId="176" fontId="43" fillId="26" borderId="63" xfId="47" applyNumberFormat="1" applyFont="1" applyFill="1" applyBorder="1" applyAlignment="1">
      <alignment vertical="center"/>
    </xf>
    <xf numFmtId="176" fontId="43" fillId="26" borderId="64" xfId="47" applyNumberFormat="1" applyFont="1" applyFill="1" applyBorder="1" applyAlignment="1">
      <alignment vertical="center"/>
    </xf>
    <xf numFmtId="176" fontId="43" fillId="26" borderId="60" xfId="47" applyNumberFormat="1" applyFont="1" applyFill="1" applyBorder="1" applyAlignment="1">
      <alignment vertical="center"/>
    </xf>
    <xf numFmtId="176" fontId="43" fillId="26" borderId="62" xfId="47" applyNumberFormat="1" applyFont="1" applyFill="1" applyBorder="1" applyAlignment="1">
      <alignment vertical="center"/>
    </xf>
    <xf numFmtId="0" fontId="43" fillId="0" borderId="0" xfId="47" applyFont="1" applyBorder="1" applyAlignment="1">
      <alignment horizontal="right"/>
    </xf>
    <xf numFmtId="0" fontId="43" fillId="0" borderId="0" xfId="47" applyFont="1" applyBorder="1" applyAlignment="1"/>
    <xf numFmtId="0" fontId="43" fillId="0" borderId="0" xfId="47" applyFont="1" applyAlignment="1">
      <alignment horizontal="left"/>
    </xf>
    <xf numFmtId="0" fontId="43" fillId="0" borderId="0" xfId="47" applyFont="1" applyAlignment="1">
      <alignment horizontal="left" wrapText="1"/>
    </xf>
    <xf numFmtId="0" fontId="42" fillId="0" borderId="0" xfId="47" applyFont="1" applyAlignment="1">
      <alignment horizontal="left"/>
    </xf>
    <xf numFmtId="0" fontId="42" fillId="0" borderId="0" xfId="47" applyFont="1" applyAlignment="1">
      <alignment horizontal="left" wrapText="1"/>
    </xf>
    <xf numFmtId="0" fontId="43" fillId="0" borderId="0" xfId="47" applyFont="1" applyAlignment="1">
      <alignment horizontal="left" shrinkToFit="1"/>
    </xf>
    <xf numFmtId="0" fontId="43" fillId="0" borderId="0" xfId="47" applyFont="1" applyAlignment="1">
      <alignment wrapText="1"/>
    </xf>
    <xf numFmtId="0" fontId="43" fillId="0" borderId="0" xfId="47" applyFont="1" applyAlignment="1">
      <alignment vertical="top" wrapText="1"/>
    </xf>
    <xf numFmtId="0" fontId="43" fillId="0" borderId="0" xfId="51" applyFont="1" applyAlignment="1">
      <alignment horizontal="left" vertical="center"/>
    </xf>
    <xf numFmtId="0" fontId="43" fillId="0" borderId="0" xfId="52" applyFont="1" applyAlignment="1">
      <alignment horizontal="left"/>
    </xf>
    <xf numFmtId="0" fontId="43" fillId="0" borderId="0" xfId="51" applyFont="1" applyAlignment="1">
      <alignment horizontal="left"/>
    </xf>
    <xf numFmtId="0" fontId="43" fillId="0" borderId="0" xfId="47" applyFont="1" applyAlignment="1">
      <alignment horizontal="center"/>
    </xf>
    <xf numFmtId="0" fontId="43" fillId="0" borderId="0" xfId="51" applyFont="1" applyAlignment="1">
      <alignment vertical="top" wrapText="1"/>
    </xf>
    <xf numFmtId="0" fontId="42" fillId="0" borderId="0" xfId="47" applyFont="1"/>
    <xf numFmtId="0" fontId="45" fillId="0" borderId="0" xfId="47" applyFont="1"/>
    <xf numFmtId="176" fontId="43" fillId="26" borderId="39" xfId="47" applyNumberFormat="1" applyFont="1" applyFill="1" applyBorder="1" applyAlignment="1">
      <alignment horizontal="center" vertical="center"/>
    </xf>
    <xf numFmtId="176" fontId="43" fillId="26" borderId="55" xfId="47" applyNumberFormat="1" applyFont="1" applyFill="1" applyBorder="1" applyAlignment="1">
      <alignment vertical="center"/>
    </xf>
    <xf numFmtId="0" fontId="46" fillId="0" borderId="0" xfId="47" applyFont="1"/>
    <xf numFmtId="0" fontId="47" fillId="0" borderId="0" xfId="47" applyFont="1" applyAlignment="1">
      <alignment vertical="center"/>
    </xf>
    <xf numFmtId="11" fontId="43" fillId="0" borderId="0" xfId="47" applyNumberFormat="1" applyFont="1" applyBorder="1" applyAlignment="1">
      <alignment horizontal="center"/>
    </xf>
    <xf numFmtId="11" fontId="43" fillId="0" borderId="0" xfId="47" applyNumberFormat="1" applyFont="1" applyBorder="1" applyAlignment="1"/>
    <xf numFmtId="0" fontId="43" fillId="0" borderId="40" xfId="47" applyFont="1" applyBorder="1" applyAlignment="1">
      <alignment horizontal="center" vertical="center"/>
    </xf>
    <xf numFmtId="0" fontId="43" fillId="0" borderId="21" xfId="47" applyFont="1" applyBorder="1" applyAlignment="1">
      <alignment horizontal="center" vertical="center"/>
    </xf>
    <xf numFmtId="0" fontId="43" fillId="0" borderId="15" xfId="47" applyFont="1" applyBorder="1"/>
    <xf numFmtId="0" fontId="43" fillId="0" borderId="50" xfId="47" applyFont="1" applyBorder="1"/>
    <xf numFmtId="0" fontId="43" fillId="0" borderId="51" xfId="47" applyFont="1" applyBorder="1"/>
    <xf numFmtId="0" fontId="43" fillId="0" borderId="13" xfId="47" applyFont="1" applyBorder="1"/>
    <xf numFmtId="0" fontId="43" fillId="0" borderId="49" xfId="47" applyFont="1" applyBorder="1"/>
    <xf numFmtId="0" fontId="43" fillId="0" borderId="27" xfId="47" applyFont="1" applyBorder="1" applyAlignment="1">
      <alignment horizontal="center" vertical="center"/>
    </xf>
    <xf numFmtId="0" fontId="43" fillId="0" borderId="78" xfId="47" applyFont="1" applyBorder="1" applyAlignment="1">
      <alignment horizontal="center" vertical="center"/>
    </xf>
    <xf numFmtId="0" fontId="43" fillId="0" borderId="79" xfId="47" applyFont="1" applyBorder="1" applyAlignment="1">
      <alignment horizontal="center" vertical="center"/>
    </xf>
    <xf numFmtId="0" fontId="43" fillId="0" borderId="80" xfId="47" applyFont="1" applyBorder="1" applyAlignment="1">
      <alignment horizontal="center" vertical="center"/>
    </xf>
    <xf numFmtId="0" fontId="43" fillId="0" borderId="28" xfId="47" applyFont="1" applyBorder="1" applyAlignment="1">
      <alignment horizontal="center" vertical="center"/>
    </xf>
    <xf numFmtId="0" fontId="43" fillId="26" borderId="35" xfId="47" applyFont="1" applyFill="1" applyBorder="1" applyAlignment="1">
      <alignment horizontal="center" vertical="center"/>
    </xf>
    <xf numFmtId="0" fontId="43" fillId="27" borderId="85" xfId="47" applyFont="1" applyFill="1" applyBorder="1" applyAlignment="1">
      <alignment horizontal="center" vertical="center"/>
    </xf>
    <xf numFmtId="0" fontId="43" fillId="26" borderId="0" xfId="47" applyFont="1" applyFill="1" applyBorder="1" applyAlignment="1">
      <alignment horizontal="center" vertical="center"/>
    </xf>
    <xf numFmtId="176" fontId="43" fillId="0" borderId="93" xfId="47" applyNumberFormat="1" applyFont="1" applyBorder="1" applyAlignment="1">
      <alignment horizontal="center" vertical="center"/>
    </xf>
    <xf numFmtId="0" fontId="43" fillId="26" borderId="12" xfId="47" applyFont="1" applyFill="1" applyBorder="1" applyAlignment="1">
      <alignment horizontal="center" vertical="center"/>
    </xf>
    <xf numFmtId="176" fontId="43" fillId="0" borderId="98" xfId="47" applyNumberFormat="1" applyFont="1" applyBorder="1" applyAlignment="1">
      <alignment horizontal="center" vertical="center"/>
    </xf>
    <xf numFmtId="0" fontId="43" fillId="26" borderId="32" xfId="47" applyFont="1" applyFill="1" applyBorder="1" applyAlignment="1">
      <alignment horizontal="center" vertical="center"/>
    </xf>
    <xf numFmtId="176" fontId="43" fillId="0" borderId="102" xfId="47" applyNumberFormat="1" applyFont="1" applyBorder="1" applyAlignment="1">
      <alignment horizontal="center" vertical="center"/>
    </xf>
    <xf numFmtId="0" fontId="46" fillId="0" borderId="0" xfId="47" applyFont="1" applyFill="1"/>
    <xf numFmtId="0" fontId="43" fillId="0" borderId="0" xfId="47" applyFont="1" applyFill="1" applyBorder="1" applyAlignment="1">
      <alignment horizontal="center" vertical="center"/>
    </xf>
    <xf numFmtId="0" fontId="43" fillId="0" borderId="0" xfId="47" applyFont="1" applyFill="1" applyBorder="1" applyAlignment="1">
      <alignment horizontal="center" vertical="center" wrapText="1" shrinkToFit="1"/>
    </xf>
    <xf numFmtId="0" fontId="48" fillId="0" borderId="0" xfId="47" applyFont="1" applyFill="1" applyBorder="1" applyAlignment="1">
      <alignment horizontal="center" vertical="center" wrapText="1"/>
    </xf>
    <xf numFmtId="2" fontId="43" fillId="0" borderId="0" xfId="47" applyNumberFormat="1" applyFont="1" applyFill="1" applyBorder="1" applyAlignment="1">
      <alignment horizontal="center" vertical="center" wrapText="1" shrinkToFit="1"/>
    </xf>
    <xf numFmtId="2" fontId="43" fillId="0" borderId="0" xfId="47" applyNumberFormat="1" applyFont="1" applyFill="1" applyBorder="1" applyAlignment="1">
      <alignment horizontal="center" vertical="center" wrapText="1"/>
    </xf>
    <xf numFmtId="0" fontId="43" fillId="0" borderId="0" xfId="47" applyFont="1" applyFill="1" applyBorder="1" applyAlignment="1">
      <alignment horizontal="center" vertical="center" wrapText="1"/>
    </xf>
    <xf numFmtId="0" fontId="46" fillId="0" borderId="52" xfId="47" applyFont="1" applyBorder="1"/>
    <xf numFmtId="0" fontId="43" fillId="0" borderId="53" xfId="47" applyFont="1" applyBorder="1" applyAlignment="1">
      <alignment horizontal="center" vertical="center"/>
    </xf>
    <xf numFmtId="176" fontId="43" fillId="0" borderId="11" xfId="47" applyNumberFormat="1" applyFont="1" applyBorder="1" applyAlignment="1">
      <alignment horizontal="center" vertical="center"/>
    </xf>
    <xf numFmtId="176" fontId="43" fillId="0" borderId="21" xfId="47" applyNumberFormat="1" applyFont="1" applyBorder="1" applyAlignment="1">
      <alignment horizontal="center" vertical="center"/>
    </xf>
    <xf numFmtId="0" fontId="46" fillId="0" borderId="55" xfId="47" applyFont="1" applyBorder="1"/>
    <xf numFmtId="0" fontId="43" fillId="0" borderId="10" xfId="47" applyFont="1" applyBorder="1" applyAlignment="1">
      <alignment horizontal="center" vertical="center"/>
    </xf>
    <xf numFmtId="0" fontId="43" fillId="26" borderId="11" xfId="47" applyFont="1" applyFill="1" applyBorder="1" applyAlignment="1">
      <alignment horizontal="center" vertical="center"/>
    </xf>
    <xf numFmtId="0" fontId="43" fillId="26" borderId="21" xfId="47" applyFont="1" applyFill="1" applyBorder="1" applyAlignment="1">
      <alignment horizontal="center" vertical="center"/>
    </xf>
    <xf numFmtId="0" fontId="43" fillId="26" borderId="19" xfId="47" applyFont="1" applyFill="1" applyBorder="1" applyAlignment="1">
      <alignment horizontal="center" vertical="center"/>
    </xf>
    <xf numFmtId="0" fontId="46" fillId="0" borderId="57" xfId="47" applyFont="1" applyBorder="1"/>
    <xf numFmtId="0" fontId="43" fillId="0" borderId="58" xfId="47" applyFont="1" applyBorder="1" applyAlignment="1">
      <alignment horizontal="center" vertical="center"/>
    </xf>
    <xf numFmtId="0" fontId="43" fillId="0" borderId="11" xfId="47" applyFont="1" applyBorder="1" applyAlignment="1">
      <alignment horizontal="center" vertical="center"/>
    </xf>
    <xf numFmtId="0" fontId="43" fillId="0" borderId="19" xfId="47" applyFont="1" applyBorder="1" applyAlignment="1">
      <alignment horizontal="center" vertical="center"/>
    </xf>
    <xf numFmtId="0" fontId="49" fillId="0" borderId="0" xfId="47" applyFont="1"/>
    <xf numFmtId="0" fontId="49" fillId="0" borderId="0" xfId="47" applyFont="1" applyBorder="1" applyAlignment="1">
      <alignment horizontal="right" vertical="center"/>
    </xf>
    <xf numFmtId="0" fontId="49" fillId="0" borderId="0" xfId="47" applyFont="1" applyAlignment="1">
      <alignment vertical="center"/>
    </xf>
    <xf numFmtId="0" fontId="49" fillId="0" borderId="0" xfId="47" applyFont="1" applyAlignment="1"/>
    <xf numFmtId="0" fontId="50" fillId="0" borderId="0" xfId="47" applyFont="1"/>
    <xf numFmtId="0" fontId="45" fillId="0" borderId="0" xfId="47" applyFont="1" applyAlignment="1">
      <alignment horizontal="left"/>
    </xf>
    <xf numFmtId="0" fontId="51" fillId="0" borderId="0" xfId="51" applyFont="1" applyAlignment="1">
      <alignment horizontal="left"/>
    </xf>
    <xf numFmtId="0" fontId="50" fillId="0" borderId="0" xfId="47" applyFont="1" applyAlignment="1">
      <alignment horizontal="left"/>
    </xf>
    <xf numFmtId="0" fontId="6" fillId="0" borderId="0" xfId="47" applyFont="1" applyAlignment="1">
      <alignment horizontal="left"/>
    </xf>
    <xf numFmtId="0" fontId="45" fillId="0" borderId="0" xfId="47" applyFont="1" applyAlignment="1"/>
    <xf numFmtId="0" fontId="45" fillId="0" borderId="0" xfId="51" applyFont="1" applyAlignment="1"/>
    <xf numFmtId="0" fontId="50" fillId="0" borderId="0" xfId="47" applyFont="1" applyAlignment="1"/>
    <xf numFmtId="0" fontId="6" fillId="0" borderId="0" xfId="47" applyFont="1" applyAlignment="1"/>
    <xf numFmtId="0" fontId="51" fillId="0" borderId="0" xfId="47" applyFont="1" applyAlignment="1">
      <alignment vertical="top"/>
    </xf>
    <xf numFmtId="0" fontId="52" fillId="0" borderId="0" xfId="47" applyFont="1" applyAlignment="1">
      <alignment vertical="top"/>
    </xf>
    <xf numFmtId="0" fontId="41" fillId="0" borderId="0" xfId="47" applyFont="1" applyAlignment="1">
      <alignment vertical="top"/>
    </xf>
    <xf numFmtId="0" fontId="51" fillId="0" borderId="0" xfId="47" applyFont="1" applyAlignment="1">
      <alignment vertical="center"/>
    </xf>
    <xf numFmtId="0" fontId="45" fillId="0" borderId="0" xfId="47" applyFont="1" applyAlignment="1">
      <alignment vertical="center"/>
    </xf>
    <xf numFmtId="0" fontId="50" fillId="0" borderId="0" xfId="47" applyFont="1" applyAlignment="1">
      <alignment vertical="center"/>
    </xf>
    <xf numFmtId="0" fontId="6" fillId="0" borderId="0" xfId="47" applyFont="1" applyAlignment="1">
      <alignment vertical="center"/>
    </xf>
    <xf numFmtId="0" fontId="6" fillId="0" borderId="0" xfId="47" applyFont="1" applyAlignment="1">
      <alignment vertical="top" wrapText="1"/>
    </xf>
    <xf numFmtId="0" fontId="45" fillId="0" borderId="0" xfId="47" applyFont="1" applyAlignment="1">
      <alignment vertical="top" wrapText="1"/>
    </xf>
    <xf numFmtId="0" fontId="51" fillId="0" borderId="0" xfId="52" applyFont="1" applyFill="1" applyAlignment="1">
      <alignment horizontal="left"/>
    </xf>
    <xf numFmtId="0" fontId="50" fillId="0" borderId="0" xfId="47" applyFont="1" applyAlignment="1">
      <alignment vertical="top" wrapText="1"/>
    </xf>
    <xf numFmtId="0" fontId="48" fillId="0" borderId="0" xfId="47" applyFont="1"/>
    <xf numFmtId="0" fontId="45" fillId="0" borderId="0" xfId="52" applyFont="1" applyAlignment="1">
      <alignment horizontal="left"/>
    </xf>
    <xf numFmtId="0" fontId="45" fillId="0" borderId="0" xfId="51" applyFont="1" applyAlignment="1">
      <alignment horizontal="left"/>
    </xf>
    <xf numFmtId="0" fontId="53" fillId="0" borderId="0" xfId="51" applyFont="1" applyAlignment="1">
      <alignment horizontal="left"/>
    </xf>
    <xf numFmtId="0" fontId="54" fillId="0" borderId="0" xfId="47" applyFont="1"/>
    <xf numFmtId="0" fontId="55" fillId="0" borderId="0" xfId="51" applyFont="1" applyAlignment="1">
      <alignment vertical="top"/>
    </xf>
    <xf numFmtId="0" fontId="54" fillId="0" borderId="0" xfId="51" applyFont="1" applyAlignment="1">
      <alignment horizontal="left"/>
    </xf>
    <xf numFmtId="0" fontId="40" fillId="0" borderId="0" xfId="51" applyFont="1" applyAlignment="1">
      <alignment vertical="top"/>
    </xf>
    <xf numFmtId="0" fontId="56" fillId="0" borderId="0" xfId="47" applyFont="1"/>
    <xf numFmtId="0" fontId="57" fillId="0" borderId="0" xfId="46" applyFont="1" applyAlignment="1"/>
    <xf numFmtId="0" fontId="58" fillId="0" borderId="0" xfId="46" applyFont="1" applyAlignment="1"/>
    <xf numFmtId="0" fontId="58" fillId="0" borderId="0" xfId="46" applyFont="1" applyAlignment="1">
      <alignment horizontal="center"/>
    </xf>
    <xf numFmtId="0" fontId="58" fillId="0" borderId="0" xfId="46" applyFont="1" applyBorder="1" applyAlignment="1"/>
    <xf numFmtId="0" fontId="58" fillId="0" borderId="21" xfId="46" applyFont="1" applyBorder="1" applyAlignment="1">
      <alignment horizontal="center"/>
    </xf>
    <xf numFmtId="20" fontId="58" fillId="26" borderId="21" xfId="46" applyNumberFormat="1" applyFont="1" applyFill="1" applyBorder="1" applyAlignment="1">
      <alignment horizontal="center"/>
    </xf>
    <xf numFmtId="20" fontId="58" fillId="0" borderId="21" xfId="46" applyNumberFormat="1" applyFont="1" applyBorder="1" applyAlignment="1">
      <alignment horizontal="center"/>
    </xf>
    <xf numFmtId="0" fontId="58" fillId="26" borderId="21" xfId="46" applyFont="1" applyFill="1" applyBorder="1" applyAlignment="1">
      <alignment horizontal="center"/>
    </xf>
    <xf numFmtId="0" fontId="58" fillId="0" borderId="0" xfId="46" applyFont="1" applyFill="1" applyAlignment="1">
      <alignment horizontal="center"/>
    </xf>
    <xf numFmtId="0" fontId="43" fillId="27" borderId="35" xfId="47" applyFont="1" applyFill="1" applyBorder="1" applyAlignment="1">
      <alignment horizontal="center" vertical="center"/>
    </xf>
    <xf numFmtId="176" fontId="43" fillId="27" borderId="85" xfId="47" applyNumberFormat="1" applyFont="1" applyFill="1" applyBorder="1" applyAlignment="1">
      <alignment horizontal="center" vertical="center"/>
    </xf>
    <xf numFmtId="176" fontId="43" fillId="27" borderId="86" xfId="47" applyNumberFormat="1" applyFont="1" applyFill="1" applyBorder="1" applyAlignment="1">
      <alignment horizontal="center" vertical="center"/>
    </xf>
    <xf numFmtId="0" fontId="43" fillId="27" borderId="0" xfId="47" applyFont="1" applyFill="1" applyBorder="1" applyAlignment="1">
      <alignment horizontal="center" vertical="center"/>
    </xf>
    <xf numFmtId="0" fontId="43" fillId="27" borderId="12" xfId="47" applyFont="1" applyFill="1" applyBorder="1" applyAlignment="1">
      <alignment horizontal="center" vertical="center"/>
    </xf>
    <xf numFmtId="176" fontId="43" fillId="27" borderId="87" xfId="47" applyNumberFormat="1" applyFont="1" applyFill="1" applyBorder="1" applyAlignment="1">
      <alignment horizontal="center" vertical="center"/>
    </xf>
    <xf numFmtId="0" fontId="43" fillId="27" borderId="32" xfId="47" applyFont="1" applyFill="1" applyBorder="1" applyAlignment="1">
      <alignment horizontal="center" vertical="center"/>
    </xf>
    <xf numFmtId="2" fontId="43" fillId="0" borderId="0" xfId="47" applyNumberFormat="1" applyFont="1" applyFill="1" applyBorder="1" applyAlignment="1">
      <alignment horizontal="center" vertical="center"/>
    </xf>
    <xf numFmtId="0" fontId="43" fillId="26" borderId="11" xfId="47" applyNumberFormat="1" applyFont="1" applyFill="1" applyBorder="1" applyAlignment="1">
      <alignment horizontal="center" vertical="center"/>
    </xf>
    <xf numFmtId="0" fontId="43" fillId="26" borderId="21" xfId="47" applyNumberFormat="1" applyFont="1" applyFill="1" applyBorder="1" applyAlignment="1">
      <alignment horizontal="center" vertical="center"/>
    </xf>
    <xf numFmtId="176" fontId="43" fillId="0" borderId="19" xfId="47" applyNumberFormat="1" applyFont="1" applyBorder="1" applyAlignment="1">
      <alignment horizontal="center" vertical="center"/>
    </xf>
    <xf numFmtId="2" fontId="43" fillId="26" borderId="11" xfId="47" applyNumberFormat="1" applyFont="1" applyFill="1" applyBorder="1" applyAlignment="1">
      <alignment horizontal="center" vertical="center"/>
    </xf>
    <xf numFmtId="2" fontId="43" fillId="26" borderId="21" xfId="47" applyNumberFormat="1" applyFont="1" applyFill="1" applyBorder="1" applyAlignment="1">
      <alignment horizontal="center" vertical="center"/>
    </xf>
    <xf numFmtId="0" fontId="43" fillId="27" borderId="104" xfId="47" applyFont="1" applyFill="1" applyBorder="1" applyAlignment="1">
      <alignment horizontal="center" vertical="center"/>
    </xf>
    <xf numFmtId="0" fontId="43" fillId="27" borderId="105" xfId="47" applyFont="1" applyFill="1" applyBorder="1" applyAlignment="1">
      <alignment horizontal="center" vertical="center"/>
    </xf>
    <xf numFmtId="0" fontId="43" fillId="27" borderId="84" xfId="47" applyFont="1" applyFill="1" applyBorder="1" applyAlignment="1">
      <alignment horizontal="center" vertical="center"/>
    </xf>
    <xf numFmtId="176" fontId="43" fillId="0" borderId="106" xfId="47" applyNumberFormat="1" applyFont="1" applyBorder="1" applyAlignment="1">
      <alignment horizontal="center" vertical="center"/>
    </xf>
    <xf numFmtId="176" fontId="43" fillId="0" borderId="92" xfId="47" applyNumberFormat="1" applyFont="1" applyBorder="1" applyAlignment="1">
      <alignment horizontal="center" vertical="center"/>
    </xf>
    <xf numFmtId="176" fontId="43" fillId="0" borderId="107" xfId="47" applyNumberFormat="1" applyFont="1" applyBorder="1" applyAlignment="1">
      <alignment horizontal="center" vertical="center"/>
    </xf>
    <xf numFmtId="176" fontId="43" fillId="0" borderId="97" xfId="47" applyNumberFormat="1" applyFont="1" applyBorder="1" applyAlignment="1">
      <alignment horizontal="center" vertical="center"/>
    </xf>
    <xf numFmtId="0" fontId="43" fillId="27" borderId="108" xfId="47" applyFont="1" applyFill="1" applyBorder="1" applyAlignment="1">
      <alignment horizontal="center" vertical="center"/>
    </xf>
    <xf numFmtId="0" fontId="43" fillId="27" borderId="109" xfId="47" applyFont="1" applyFill="1" applyBorder="1" applyAlignment="1">
      <alignment horizontal="center" vertical="center"/>
    </xf>
    <xf numFmtId="176" fontId="43" fillId="0" borderId="110" xfId="47" applyNumberFormat="1" applyFont="1" applyBorder="1" applyAlignment="1">
      <alignment horizontal="center" vertical="center"/>
    </xf>
    <xf numFmtId="176" fontId="43" fillId="0" borderId="101" xfId="47" applyNumberFormat="1" applyFont="1" applyBorder="1" applyAlignment="1">
      <alignment horizontal="center" vertical="center"/>
    </xf>
    <xf numFmtId="0" fontId="7" fillId="0" borderId="0" xfId="42" applyFont="1" applyAlignment="1">
      <alignment horizontal="center" vertical="center"/>
    </xf>
    <xf numFmtId="0" fontId="29" fillId="24" borderId="13" xfId="49" applyFill="1" applyBorder="1" applyAlignment="1">
      <alignment horizontal="center" wrapText="1"/>
    </xf>
    <xf numFmtId="0" fontId="29" fillId="24" borderId="14" xfId="49" applyFill="1" applyBorder="1" applyAlignment="1">
      <alignment horizontal="center" wrapText="1"/>
    </xf>
    <xf numFmtId="0" fontId="29" fillId="24" borderId="15" xfId="49" applyFill="1" applyBorder="1" applyAlignment="1">
      <alignment horizontal="center" wrapText="1"/>
    </xf>
    <xf numFmtId="0" fontId="35" fillId="24" borderId="20" xfId="49" applyFont="1" applyFill="1" applyBorder="1" applyAlignment="1">
      <alignment horizontal="center" vertical="center"/>
    </xf>
    <xf numFmtId="0" fontId="35" fillId="24" borderId="12" xfId="49" applyFont="1" applyFill="1" applyBorder="1" applyAlignment="1">
      <alignment horizontal="center" vertical="center"/>
    </xf>
    <xf numFmtId="0" fontId="35" fillId="24" borderId="18" xfId="49" applyFont="1" applyFill="1" applyBorder="1" applyAlignment="1">
      <alignment horizontal="center" vertical="center"/>
    </xf>
    <xf numFmtId="0" fontId="10" fillId="0" borderId="0" xfId="42" applyFont="1" applyAlignment="1">
      <alignment horizontal="center" vertical="center"/>
    </xf>
    <xf numFmtId="0" fontId="11" fillId="0" borderId="16" xfId="45" applyFont="1" applyBorder="1" applyAlignment="1">
      <alignment horizontal="center" vertical="center"/>
    </xf>
    <xf numFmtId="0" fontId="11" fillId="0" borderId="0" xfId="45" applyFont="1" applyBorder="1" applyAlignment="1">
      <alignment horizontal="center" vertical="center"/>
    </xf>
    <xf numFmtId="0" fontId="11" fillId="0" borderId="17" xfId="45" applyFont="1" applyBorder="1" applyAlignment="1">
      <alignment horizontal="center" vertical="center"/>
    </xf>
    <xf numFmtId="0" fontId="29" fillId="24" borderId="13" xfId="49" applyFill="1" applyBorder="1" applyAlignment="1">
      <alignment horizontal="center" vertical="center" shrinkToFit="1"/>
    </xf>
    <xf numFmtId="0" fontId="29" fillId="24" borderId="14" xfId="49" applyFill="1" applyBorder="1" applyAlignment="1">
      <alignment horizontal="center" vertical="center" shrinkToFit="1"/>
    </xf>
    <xf numFmtId="0" fontId="29" fillId="24" borderId="15" xfId="49" applyFill="1" applyBorder="1" applyAlignment="1">
      <alignment horizontal="center" vertical="center" shrinkToFit="1"/>
    </xf>
    <xf numFmtId="0" fontId="29" fillId="24" borderId="20" xfId="49" applyFill="1" applyBorder="1" applyAlignment="1">
      <alignment horizontal="center" vertical="center" shrinkToFit="1"/>
    </xf>
    <xf numFmtId="0" fontId="29" fillId="24" borderId="12" xfId="49" applyFill="1" applyBorder="1" applyAlignment="1">
      <alignment horizontal="center" vertical="center" shrinkToFit="1"/>
    </xf>
    <xf numFmtId="0" fontId="29" fillId="24" borderId="18" xfId="49" applyFill="1" applyBorder="1" applyAlignment="1">
      <alignment horizontal="center" vertical="center" shrinkToFit="1"/>
    </xf>
    <xf numFmtId="0" fontId="29" fillId="24" borderId="16" xfId="49" applyFill="1" applyBorder="1" applyAlignment="1">
      <alignment horizontal="center" vertical="center" shrinkToFit="1"/>
    </xf>
    <xf numFmtId="0" fontId="29" fillId="24" borderId="0" xfId="49" applyFill="1" applyBorder="1" applyAlignment="1">
      <alignment horizontal="center" vertical="center" shrinkToFit="1"/>
    </xf>
    <xf numFmtId="0" fontId="29" fillId="24" borderId="17" xfId="49" applyFill="1" applyBorder="1" applyAlignment="1">
      <alignment horizontal="center" vertical="center" shrinkToFit="1"/>
    </xf>
    <xf numFmtId="0" fontId="4" fillId="0" borderId="25" xfId="45" applyFont="1" applyBorder="1" applyAlignment="1">
      <alignment horizontal="center" vertical="center" shrinkToFit="1"/>
    </xf>
    <xf numFmtId="0" fontId="4" fillId="0" borderId="24" xfId="45" applyFont="1" applyBorder="1" applyAlignment="1">
      <alignment horizontal="center" vertical="center" shrinkToFit="1"/>
    </xf>
    <xf numFmtId="0" fontId="4" fillId="0" borderId="24" xfId="45" applyFont="1" applyBorder="1" applyAlignment="1">
      <alignment horizontal="left" vertical="center" shrinkToFit="1"/>
    </xf>
    <xf numFmtId="0" fontId="4" fillId="0" borderId="26" xfId="45" applyFont="1" applyBorder="1" applyAlignment="1">
      <alignment horizontal="left" vertical="center" shrinkToFit="1"/>
    </xf>
    <xf numFmtId="0" fontId="33" fillId="0" borderId="13" xfId="49" applyFont="1" applyBorder="1" applyAlignment="1">
      <alignment horizontal="center" vertical="center" shrinkToFit="1"/>
    </xf>
    <xf numFmtId="0" fontId="33" fillId="0" borderId="14" xfId="49" applyFont="1" applyBorder="1" applyAlignment="1">
      <alignment horizontal="center" vertical="center" shrinkToFit="1"/>
    </xf>
    <xf numFmtId="0" fontId="33" fillId="0" borderId="15" xfId="49" applyFont="1" applyBorder="1" applyAlignment="1">
      <alignment horizontal="center" vertical="center" shrinkToFit="1"/>
    </xf>
    <xf numFmtId="0" fontId="33" fillId="0" borderId="20" xfId="49" applyFont="1" applyBorder="1" applyAlignment="1">
      <alignment horizontal="center" vertical="center" shrinkToFit="1"/>
    </xf>
    <xf numFmtId="0" fontId="33" fillId="0" borderId="12" xfId="49" applyFont="1" applyBorder="1" applyAlignment="1">
      <alignment horizontal="center" vertical="center" shrinkToFit="1"/>
    </xf>
    <xf numFmtId="0" fontId="33" fillId="0" borderId="18" xfId="49" applyFont="1" applyBorder="1" applyAlignment="1">
      <alignment horizontal="center" vertical="center" shrinkToFit="1"/>
    </xf>
    <xf numFmtId="0" fontId="0" fillId="0" borderId="13" xfId="45" applyFont="1" applyBorder="1" applyAlignment="1">
      <alignment horizontal="center" vertical="center" shrinkToFit="1"/>
    </xf>
    <xf numFmtId="0" fontId="2" fillId="0" borderId="14" xfId="45" applyFont="1" applyBorder="1" applyAlignment="1">
      <alignment horizontal="center" vertical="center" shrinkToFit="1"/>
    </xf>
    <xf numFmtId="49" fontId="11" fillId="0" borderId="14" xfId="45" applyNumberFormat="1" applyFont="1" applyBorder="1" applyAlignment="1">
      <alignment horizontal="center" vertical="center" shrinkToFit="1"/>
    </xf>
    <xf numFmtId="0" fontId="2" fillId="0" borderId="0" xfId="42" applyFont="1" applyAlignment="1">
      <alignment horizontal="right" vertical="center" shrinkToFit="1"/>
    </xf>
    <xf numFmtId="0" fontId="11" fillId="0" borderId="0" xfId="42" applyFont="1" applyAlignment="1">
      <alignment horizontal="center" vertical="center"/>
    </xf>
    <xf numFmtId="0" fontId="11" fillId="0" borderId="0" xfId="42" applyFont="1" applyAlignment="1">
      <alignment horizontal="right" vertical="center"/>
    </xf>
    <xf numFmtId="0" fontId="30" fillId="0" borderId="0" xfId="42" applyFont="1" applyAlignment="1">
      <alignment horizontal="center" vertical="center"/>
    </xf>
    <xf numFmtId="0" fontId="0" fillId="0" borderId="0" xfId="42" applyFont="1" applyAlignment="1">
      <alignment horizontal="left" vertical="center" shrinkToFit="1"/>
    </xf>
    <xf numFmtId="0" fontId="2" fillId="0" borderId="0" xfId="42" applyFont="1" applyAlignment="1">
      <alignment horizontal="right" vertical="center"/>
    </xf>
    <xf numFmtId="0" fontId="29" fillId="0" borderId="13" xfId="49" applyBorder="1" applyAlignment="1">
      <alignment horizontal="center" vertical="center"/>
    </xf>
    <xf numFmtId="0" fontId="29" fillId="0" borderId="14" xfId="49" applyBorder="1" applyAlignment="1">
      <alignment horizontal="center" vertical="center"/>
    </xf>
    <xf numFmtId="0" fontId="29" fillId="0" borderId="15" xfId="49" applyBorder="1" applyAlignment="1">
      <alignment horizontal="center" vertical="center"/>
    </xf>
    <xf numFmtId="0" fontId="29" fillId="0" borderId="16" xfId="49" applyBorder="1" applyAlignment="1">
      <alignment horizontal="center" vertical="center"/>
    </xf>
    <xf numFmtId="0" fontId="29" fillId="0" borderId="0" xfId="49" applyBorder="1" applyAlignment="1">
      <alignment horizontal="center" vertical="center"/>
    </xf>
    <xf numFmtId="0" fontId="29" fillId="0" borderId="17" xfId="49" applyBorder="1" applyAlignment="1">
      <alignment horizontal="center" vertical="center"/>
    </xf>
    <xf numFmtId="0" fontId="29" fillId="24" borderId="13" xfId="49" applyFill="1" applyBorder="1" applyAlignment="1">
      <alignment horizontal="center" vertical="center" textRotation="255"/>
    </xf>
    <xf numFmtId="0" fontId="29" fillId="24" borderId="15" xfId="49" applyFill="1" applyBorder="1" applyAlignment="1">
      <alignment horizontal="center" vertical="center" textRotation="255"/>
    </xf>
    <xf numFmtId="0" fontId="29" fillId="24" borderId="16" xfId="49" applyFill="1" applyBorder="1" applyAlignment="1">
      <alignment horizontal="center" vertical="center" textRotation="255"/>
    </xf>
    <xf numFmtId="0" fontId="29" fillId="24" borderId="17" xfId="49" applyFill="1" applyBorder="1" applyAlignment="1">
      <alignment horizontal="center" vertical="center" textRotation="255"/>
    </xf>
    <xf numFmtId="0" fontId="29" fillId="24" borderId="13" xfId="49" applyFill="1" applyBorder="1" applyAlignment="1">
      <alignment horizontal="center" vertical="center"/>
    </xf>
    <xf numFmtId="0" fontId="29" fillId="24" borderId="14" xfId="49" applyFill="1" applyBorder="1" applyAlignment="1">
      <alignment horizontal="center" vertical="center"/>
    </xf>
    <xf numFmtId="0" fontId="29" fillId="24" borderId="15" xfId="49" applyFill="1" applyBorder="1" applyAlignment="1">
      <alignment horizontal="center" vertical="center"/>
    </xf>
    <xf numFmtId="0" fontId="29" fillId="24" borderId="16" xfId="49" applyFill="1" applyBorder="1" applyAlignment="1">
      <alignment horizontal="center" vertical="center"/>
    </xf>
    <xf numFmtId="0" fontId="29" fillId="24" borderId="0" xfId="49" applyFill="1" applyBorder="1" applyAlignment="1">
      <alignment horizontal="center" vertical="center"/>
    </xf>
    <xf numFmtId="0" fontId="29" fillId="24" borderId="17" xfId="49" applyFill="1" applyBorder="1" applyAlignment="1">
      <alignment horizontal="center" vertical="center"/>
    </xf>
    <xf numFmtId="0" fontId="29" fillId="24" borderId="20" xfId="49" applyFill="1" applyBorder="1" applyAlignment="1">
      <alignment horizontal="center" vertical="center"/>
    </xf>
    <xf numFmtId="0" fontId="29" fillId="24" borderId="12" xfId="49" applyFill="1" applyBorder="1" applyAlignment="1">
      <alignment horizontal="center" vertical="center"/>
    </xf>
    <xf numFmtId="0" fontId="29" fillId="24" borderId="18" xfId="49" applyFill="1" applyBorder="1" applyAlignment="1">
      <alignment horizontal="center" vertical="center"/>
    </xf>
    <xf numFmtId="0" fontId="29" fillId="24" borderId="13" xfId="49" applyFill="1" applyBorder="1" applyAlignment="1">
      <alignment horizontal="center" vertical="center" wrapText="1"/>
    </xf>
    <xf numFmtId="0" fontId="29" fillId="24" borderId="14" xfId="49" applyFill="1" applyBorder="1" applyAlignment="1">
      <alignment horizontal="center" vertical="center" wrapText="1"/>
    </xf>
    <xf numFmtId="0" fontId="29" fillId="24" borderId="15" xfId="49" applyFill="1" applyBorder="1" applyAlignment="1">
      <alignment horizontal="center" vertical="center" wrapText="1"/>
    </xf>
    <xf numFmtId="0" fontId="34" fillId="0" borderId="13" xfId="49" applyFont="1" applyBorder="1" applyAlignment="1">
      <alignment horizontal="left" vertical="center"/>
    </xf>
    <xf numFmtId="0" fontId="34" fillId="0" borderId="14" xfId="49" applyFont="1" applyBorder="1" applyAlignment="1">
      <alignment horizontal="left" vertical="center"/>
    </xf>
    <xf numFmtId="0" fontId="34" fillId="0" borderId="15" xfId="49" applyFont="1" applyBorder="1" applyAlignment="1">
      <alignment horizontal="left" vertical="center"/>
    </xf>
    <xf numFmtId="0" fontId="34" fillId="0" borderId="16" xfId="49" applyFont="1" applyBorder="1" applyAlignment="1">
      <alignment horizontal="left" vertical="center"/>
    </xf>
    <xf numFmtId="0" fontId="34" fillId="0" borderId="0" xfId="49" applyFont="1" applyBorder="1" applyAlignment="1">
      <alignment horizontal="left" vertical="center"/>
    </xf>
    <xf numFmtId="0" fontId="34" fillId="0" borderId="17" xfId="49" applyFont="1" applyBorder="1" applyAlignment="1">
      <alignment horizontal="left" vertical="center"/>
    </xf>
    <xf numFmtId="0" fontId="34" fillId="0" borderId="20" xfId="49" applyFont="1" applyBorder="1" applyAlignment="1">
      <alignment horizontal="left" vertical="center"/>
    </xf>
    <xf numFmtId="0" fontId="34" fillId="0" borderId="12" xfId="49" applyFont="1" applyBorder="1" applyAlignment="1">
      <alignment horizontal="left" vertical="center"/>
    </xf>
    <xf numFmtId="0" fontId="34" fillId="0" borderId="18" xfId="49" applyFont="1" applyBorder="1" applyAlignment="1">
      <alignment horizontal="left" vertical="center"/>
    </xf>
    <xf numFmtId="0" fontId="29" fillId="24" borderId="16" xfId="49" applyFill="1" applyBorder="1" applyAlignment="1">
      <alignment horizontal="center" vertical="center" wrapText="1"/>
    </xf>
    <xf numFmtId="0" fontId="29" fillId="24" borderId="0" xfId="49" applyFill="1" applyBorder="1" applyAlignment="1">
      <alignment horizontal="center" vertical="center" wrapText="1"/>
    </xf>
    <xf numFmtId="0" fontId="29" fillId="24" borderId="17" xfId="49" applyFill="1" applyBorder="1" applyAlignment="1">
      <alignment horizontal="center" vertical="center" wrapText="1"/>
    </xf>
    <xf numFmtId="0" fontId="35" fillId="24" borderId="20" xfId="49" applyFont="1" applyFill="1" applyBorder="1" applyAlignment="1">
      <alignment horizontal="center" vertical="center" shrinkToFit="1"/>
    </xf>
    <xf numFmtId="0" fontId="35" fillId="24" borderId="12" xfId="49" applyFont="1" applyFill="1" applyBorder="1" applyAlignment="1">
      <alignment horizontal="center" vertical="center" shrinkToFit="1"/>
    </xf>
    <xf numFmtId="0" fontId="35" fillId="24" borderId="18" xfId="49" applyFont="1" applyFill="1" applyBorder="1" applyAlignment="1">
      <alignment horizontal="center" vertical="center" shrinkToFit="1"/>
    </xf>
    <xf numFmtId="0" fontId="34" fillId="0" borderId="10" xfId="49" applyFont="1" applyBorder="1" applyAlignment="1">
      <alignment horizontal="center" vertical="center"/>
    </xf>
    <xf numFmtId="0" fontId="29" fillId="24" borderId="19" xfId="49" applyFill="1" applyBorder="1" applyAlignment="1">
      <alignment horizontal="center" vertical="center"/>
    </xf>
    <xf numFmtId="0" fontId="29" fillId="24" borderId="10" xfId="49" applyFill="1" applyBorder="1" applyAlignment="1">
      <alignment horizontal="center" vertical="center"/>
    </xf>
    <xf numFmtId="0" fontId="29" fillId="24" borderId="11" xfId="49" applyFill="1" applyBorder="1" applyAlignment="1">
      <alignment horizontal="center" vertical="center"/>
    </xf>
    <xf numFmtId="0" fontId="36" fillId="0" borderId="0" xfId="49" applyFont="1" applyAlignment="1">
      <alignment horizontal="center" vertical="center"/>
    </xf>
    <xf numFmtId="0" fontId="29" fillId="0" borderId="0" xfId="49" applyAlignment="1">
      <alignment horizontal="center" vertical="center"/>
    </xf>
    <xf numFmtId="0" fontId="34" fillId="0" borderId="11" xfId="49" applyFont="1" applyBorder="1" applyAlignment="1">
      <alignment horizontal="center" vertical="center"/>
    </xf>
    <xf numFmtId="0" fontId="32" fillId="0" borderId="13" xfId="49" applyFont="1" applyBorder="1" applyAlignment="1">
      <alignment horizontal="center" vertical="center" shrinkToFit="1"/>
    </xf>
    <xf numFmtId="0" fontId="32" fillId="0" borderId="14" xfId="49" applyFont="1" applyBorder="1" applyAlignment="1">
      <alignment horizontal="center" vertical="center" shrinkToFit="1"/>
    </xf>
    <xf numFmtId="0" fontId="32" fillId="0" borderId="15" xfId="49" applyFont="1" applyBorder="1" applyAlignment="1">
      <alignment horizontal="center" vertical="center" shrinkToFit="1"/>
    </xf>
    <xf numFmtId="0" fontId="32" fillId="0" borderId="20" xfId="49" applyFont="1" applyBorder="1" applyAlignment="1">
      <alignment horizontal="center" vertical="center" shrinkToFit="1"/>
    </xf>
    <xf numFmtId="0" fontId="32" fillId="0" borderId="12" xfId="49" applyFont="1" applyBorder="1" applyAlignment="1">
      <alignment horizontal="center" vertical="center" shrinkToFit="1"/>
    </xf>
    <xf numFmtId="0" fontId="32" fillId="0" borderId="18" xfId="49" applyFont="1" applyBorder="1" applyAlignment="1">
      <alignment horizontal="center" vertical="center" shrinkToFit="1"/>
    </xf>
    <xf numFmtId="49" fontId="11" fillId="0" borderId="14" xfId="45" applyNumberFormat="1" applyFont="1" applyBorder="1" applyAlignment="1">
      <alignment horizontal="center" vertical="center"/>
    </xf>
    <xf numFmtId="0" fontId="29" fillId="0" borderId="20" xfId="49" applyBorder="1" applyAlignment="1">
      <alignment horizontal="center" vertical="center"/>
    </xf>
    <xf numFmtId="0" fontId="29" fillId="0" borderId="12" xfId="49" applyBorder="1" applyAlignment="1">
      <alignment horizontal="center" vertical="center"/>
    </xf>
    <xf numFmtId="0" fontId="29" fillId="0" borderId="18" xfId="49" applyBorder="1" applyAlignment="1">
      <alignment horizontal="center" vertical="center"/>
    </xf>
    <xf numFmtId="0" fontId="34" fillId="0" borderId="19" xfId="49" applyFont="1" applyBorder="1" applyAlignment="1">
      <alignment horizontal="right" vertical="center"/>
    </xf>
    <xf numFmtId="0" fontId="34" fillId="0" borderId="10" xfId="49" applyFont="1" applyBorder="1" applyAlignment="1">
      <alignment horizontal="right" vertical="center"/>
    </xf>
    <xf numFmtId="0" fontId="34" fillId="0" borderId="19" xfId="49" applyFont="1" applyBorder="1" applyAlignment="1">
      <alignment horizontal="center" vertical="center"/>
    </xf>
    <xf numFmtId="0" fontId="35" fillId="24" borderId="19" xfId="49" applyFont="1" applyFill="1" applyBorder="1" applyAlignment="1">
      <alignment horizontal="center" vertical="center"/>
    </xf>
    <xf numFmtId="0" fontId="29" fillId="0" borderId="19" xfId="49" applyBorder="1" applyAlignment="1">
      <alignment horizontal="center" vertical="center" shrinkToFit="1"/>
    </xf>
    <xf numFmtId="0" fontId="29" fillId="0" borderId="10" xfId="49" applyBorder="1" applyAlignment="1">
      <alignment horizontal="center" vertical="center" shrinkToFit="1"/>
    </xf>
    <xf numFmtId="0" fontId="29" fillId="0" borderId="19" xfId="49" applyBorder="1" applyAlignment="1">
      <alignment horizontal="center" vertical="center"/>
    </xf>
    <xf numFmtId="0" fontId="29" fillId="0" borderId="10" xfId="49" applyBorder="1" applyAlignment="1">
      <alignment horizontal="center" vertical="center"/>
    </xf>
    <xf numFmtId="0" fontId="38" fillId="0" borderId="0" xfId="49" applyFont="1" applyAlignment="1">
      <alignment horizontal="left" vertical="center"/>
    </xf>
    <xf numFmtId="0" fontId="29" fillId="0" borderId="28" xfId="49" applyBorder="1" applyAlignment="1">
      <alignment horizontal="center" vertical="center"/>
    </xf>
    <xf numFmtId="0" fontId="29" fillId="0" borderId="22" xfId="49" applyBorder="1" applyAlignment="1">
      <alignment horizontal="center" vertical="center"/>
    </xf>
    <xf numFmtId="0" fontId="29" fillId="0" borderId="23" xfId="49" applyBorder="1" applyAlignment="1">
      <alignment horizontal="center" vertical="center"/>
    </xf>
    <xf numFmtId="0" fontId="29" fillId="25" borderId="19" xfId="49" applyFill="1" applyBorder="1" applyAlignment="1">
      <alignment horizontal="center" vertical="center"/>
    </xf>
    <xf numFmtId="0" fontId="29" fillId="25" borderId="10" xfId="49" applyFill="1" applyBorder="1" applyAlignment="1">
      <alignment horizontal="center" vertical="center"/>
    </xf>
    <xf numFmtId="178" fontId="43" fillId="0" borderId="19" xfId="47" applyNumberFormat="1" applyFont="1" applyBorder="1" applyAlignment="1">
      <alignment horizontal="center"/>
    </xf>
    <xf numFmtId="178" fontId="43" fillId="0" borderId="10" xfId="47" applyNumberFormat="1" applyFont="1" applyBorder="1" applyAlignment="1">
      <alignment horizontal="center"/>
    </xf>
    <xf numFmtId="178" fontId="43" fillId="0" borderId="11" xfId="47" applyNumberFormat="1" applyFont="1" applyBorder="1" applyAlignment="1">
      <alignment horizontal="center"/>
    </xf>
    <xf numFmtId="0" fontId="43" fillId="0" borderId="19" xfId="47" applyFont="1" applyBorder="1" applyAlignment="1">
      <alignment horizontal="center"/>
    </xf>
    <xf numFmtId="0" fontId="43" fillId="0" borderId="10" xfId="47" applyFont="1" applyBorder="1" applyAlignment="1">
      <alignment horizontal="center"/>
    </xf>
    <xf numFmtId="0" fontId="43" fillId="0" borderId="11" xfId="47" applyFont="1" applyBorder="1" applyAlignment="1">
      <alignment horizontal="center"/>
    </xf>
    <xf numFmtId="0" fontId="43" fillId="0" borderId="21" xfId="47" applyFont="1" applyBorder="1" applyAlignment="1">
      <alignment horizontal="center"/>
    </xf>
    <xf numFmtId="178" fontId="43" fillId="0" borderId="21" xfId="47" applyNumberFormat="1" applyFont="1" applyBorder="1" applyAlignment="1">
      <alignment horizontal="center"/>
    </xf>
    <xf numFmtId="0" fontId="43" fillId="27" borderId="21" xfId="47" applyFont="1" applyFill="1" applyBorder="1" applyAlignment="1">
      <alignment horizontal="center"/>
    </xf>
    <xf numFmtId="176" fontId="43" fillId="0" borderId="21" xfId="47" applyNumberFormat="1" applyFont="1" applyBorder="1" applyAlignment="1">
      <alignment horizontal="center"/>
    </xf>
    <xf numFmtId="177" fontId="43" fillId="0" borderId="21" xfId="47" applyNumberFormat="1" applyFont="1" applyBorder="1" applyAlignment="1">
      <alignment horizontal="center"/>
    </xf>
    <xf numFmtId="0" fontId="43" fillId="0" borderId="21" xfId="47" applyFont="1" applyBorder="1" applyAlignment="1">
      <alignment horizontal="right"/>
    </xf>
    <xf numFmtId="176" fontId="43" fillId="0" borderId="21" xfId="47" applyNumberFormat="1" applyFont="1" applyBorder="1" applyAlignment="1">
      <alignment horizontal="right"/>
    </xf>
    <xf numFmtId="0" fontId="43" fillId="0" borderId="0" xfId="47" applyFont="1" applyAlignment="1">
      <alignment horizontal="center"/>
    </xf>
    <xf numFmtId="176" fontId="43" fillId="0" borderId="21" xfId="47" applyNumberFormat="1" applyFont="1" applyFill="1" applyBorder="1" applyAlignment="1">
      <alignment horizontal="right"/>
    </xf>
    <xf numFmtId="0" fontId="43" fillId="0" borderId="21" xfId="47" applyFont="1" applyFill="1" applyBorder="1" applyAlignment="1">
      <alignment horizontal="right"/>
    </xf>
    <xf numFmtId="0" fontId="43" fillId="26" borderId="21" xfId="47" applyFont="1" applyFill="1" applyBorder="1" applyAlignment="1">
      <alignment horizontal="right"/>
    </xf>
    <xf numFmtId="0" fontId="43" fillId="0" borderId="0" xfId="47" applyFont="1" applyAlignment="1">
      <alignment horizontal="center" shrinkToFit="1"/>
    </xf>
    <xf numFmtId="0" fontId="43" fillId="0" borderId="0" xfId="47" applyFont="1" applyAlignment="1">
      <alignment horizontal="center" vertical="center"/>
    </xf>
    <xf numFmtId="0" fontId="42" fillId="0" borderId="0" xfId="47" applyFont="1" applyAlignment="1">
      <alignment horizontal="left" wrapText="1"/>
    </xf>
    <xf numFmtId="0" fontId="43" fillId="0" borderId="0" xfId="47" applyFont="1" applyAlignment="1">
      <alignment horizontal="left"/>
    </xf>
    <xf numFmtId="0" fontId="43" fillId="0" borderId="0" xfId="51" applyFont="1" applyAlignment="1">
      <alignment horizontal="left" vertical="top" wrapText="1"/>
    </xf>
    <xf numFmtId="0" fontId="43" fillId="0" borderId="0" xfId="47" applyFont="1" applyBorder="1" applyAlignment="1">
      <alignment horizontal="center" vertical="center"/>
    </xf>
    <xf numFmtId="0" fontId="43" fillId="26" borderId="58" xfId="47" applyFont="1" applyFill="1" applyBorder="1" applyAlignment="1">
      <alignment horizontal="center" vertical="center"/>
    </xf>
    <xf numFmtId="0" fontId="43" fillId="26" borderId="61" xfId="47" applyFont="1" applyFill="1" applyBorder="1" applyAlignment="1">
      <alignment horizontal="center" vertical="center"/>
    </xf>
    <xf numFmtId="0" fontId="43" fillId="0" borderId="0" xfId="47" applyFont="1" applyBorder="1" applyAlignment="1">
      <alignment horizontal="center"/>
    </xf>
    <xf numFmtId="0" fontId="43" fillId="0" borderId="0" xfId="47" applyFont="1" applyAlignment="1">
      <alignment horizontal="left" wrapText="1"/>
    </xf>
    <xf numFmtId="0" fontId="43" fillId="27" borderId="62" xfId="47" applyFont="1" applyFill="1" applyBorder="1" applyAlignment="1">
      <alignment horizontal="center" vertical="center" wrapText="1" shrinkToFit="1"/>
    </xf>
    <xf numFmtId="0" fontId="43" fillId="27" borderId="63" xfId="47" applyFont="1" applyFill="1" applyBorder="1" applyAlignment="1">
      <alignment horizontal="center" vertical="center" wrapText="1" shrinkToFit="1"/>
    </xf>
    <xf numFmtId="0" fontId="43" fillId="27" borderId="63" xfId="47" applyFont="1" applyFill="1" applyBorder="1" applyAlignment="1">
      <alignment horizontal="center" vertical="center"/>
    </xf>
    <xf numFmtId="0" fontId="43" fillId="27" borderId="21" xfId="47" applyFont="1" applyFill="1" applyBorder="1" applyAlignment="1">
      <alignment horizontal="center" vertical="center"/>
    </xf>
    <xf numFmtId="0" fontId="43" fillId="26" borderId="63" xfId="47" applyFont="1" applyFill="1" applyBorder="1" applyAlignment="1">
      <alignment horizontal="center" vertical="center"/>
    </xf>
    <xf numFmtId="0" fontId="43" fillId="26" borderId="64" xfId="47" applyFont="1" applyFill="1" applyBorder="1" applyAlignment="1">
      <alignment horizontal="center" vertical="center"/>
    </xf>
    <xf numFmtId="0" fontId="43" fillId="0" borderId="59" xfId="47" applyFont="1" applyBorder="1" applyAlignment="1">
      <alignment horizontal="center" vertical="center"/>
    </xf>
    <xf numFmtId="0" fontId="43" fillId="0" borderId="63" xfId="47" applyFont="1" applyBorder="1" applyAlignment="1">
      <alignment horizontal="center" vertical="center"/>
    </xf>
    <xf numFmtId="0" fontId="43" fillId="0" borderId="60" xfId="47" applyFont="1" applyBorder="1" applyAlignment="1">
      <alignment horizontal="center" vertical="center"/>
    </xf>
    <xf numFmtId="0" fontId="43" fillId="0" borderId="72" xfId="47" applyFont="1" applyBorder="1" applyAlignment="1">
      <alignment horizontal="center" vertical="center"/>
    </xf>
    <xf numFmtId="0" fontId="43" fillId="0" borderId="73" xfId="47" applyFont="1" applyBorder="1" applyAlignment="1">
      <alignment horizontal="center" vertical="center"/>
    </xf>
    <xf numFmtId="0" fontId="43" fillId="0" borderId="74" xfId="47" applyFont="1" applyBorder="1" applyAlignment="1">
      <alignment horizontal="center" vertical="center"/>
    </xf>
    <xf numFmtId="0" fontId="43" fillId="26" borderId="10" xfId="47" applyFont="1" applyFill="1" applyBorder="1" applyAlignment="1">
      <alignment horizontal="center" vertical="center"/>
    </xf>
    <xf numFmtId="0" fontId="43" fillId="26" borderId="56" xfId="47" applyFont="1" applyFill="1" applyBorder="1" applyAlignment="1">
      <alignment horizontal="center" vertical="center"/>
    </xf>
    <xf numFmtId="0" fontId="43" fillId="27" borderId="45" xfId="47" applyFont="1" applyFill="1" applyBorder="1" applyAlignment="1">
      <alignment horizontal="center" vertical="center" wrapText="1" shrinkToFit="1"/>
    </xf>
    <xf numFmtId="0" fontId="43" fillId="27" borderId="21" xfId="47" applyFont="1" applyFill="1" applyBorder="1" applyAlignment="1">
      <alignment horizontal="center" vertical="center" wrapText="1" shrinkToFit="1"/>
    </xf>
    <xf numFmtId="0" fontId="43" fillId="26" borderId="21" xfId="47" applyFont="1" applyFill="1" applyBorder="1" applyAlignment="1">
      <alignment horizontal="center" vertical="center"/>
    </xf>
    <xf numFmtId="0" fontId="43" fillId="26" borderId="46" xfId="47" applyFont="1" applyFill="1" applyBorder="1" applyAlignment="1">
      <alignment horizontal="center" vertical="center"/>
    </xf>
    <xf numFmtId="0" fontId="43" fillId="0" borderId="11" xfId="47" applyFont="1" applyBorder="1" applyAlignment="1">
      <alignment horizontal="center" vertical="center"/>
    </xf>
    <xf numFmtId="0" fontId="43" fillId="0" borderId="21" xfId="47" applyFont="1" applyBorder="1" applyAlignment="1">
      <alignment horizontal="center" vertical="center"/>
    </xf>
    <xf numFmtId="0" fontId="43" fillId="0" borderId="19" xfId="47" applyFont="1" applyBorder="1" applyAlignment="1">
      <alignment horizontal="center" vertical="center"/>
    </xf>
    <xf numFmtId="0" fontId="43" fillId="0" borderId="71" xfId="47" applyFont="1" applyBorder="1" applyAlignment="1">
      <alignment horizontal="center" vertical="center"/>
    </xf>
    <xf numFmtId="0" fontId="43" fillId="0" borderId="65" xfId="47" applyFont="1" applyBorder="1" applyAlignment="1">
      <alignment horizontal="center" vertical="center"/>
    </xf>
    <xf numFmtId="0" fontId="43" fillId="0" borderId="70" xfId="47" applyFont="1" applyBorder="1" applyAlignment="1">
      <alignment horizontal="center" vertical="center"/>
    </xf>
    <xf numFmtId="0" fontId="43" fillId="26" borderId="53" xfId="47" applyFont="1" applyFill="1" applyBorder="1" applyAlignment="1">
      <alignment horizontal="center" vertical="center"/>
    </xf>
    <xf numFmtId="0" fontId="43" fillId="26" borderId="54" xfId="47" applyFont="1" applyFill="1" applyBorder="1" applyAlignment="1">
      <alignment horizontal="center" vertical="center"/>
    </xf>
    <xf numFmtId="0" fontId="43" fillId="27" borderId="39" xfId="47" applyFont="1" applyFill="1" applyBorder="1" applyAlignment="1">
      <alignment horizontal="center" vertical="center" wrapText="1" shrinkToFit="1"/>
    </xf>
    <xf numFmtId="0" fontId="43" fillId="27" borderId="40" xfId="47" applyFont="1" applyFill="1" applyBorder="1" applyAlignment="1">
      <alignment horizontal="center" vertical="center" wrapText="1" shrinkToFit="1"/>
    </xf>
    <xf numFmtId="0" fontId="43" fillId="27" borderId="40" xfId="47" applyFont="1" applyFill="1" applyBorder="1" applyAlignment="1">
      <alignment horizontal="center" vertical="center"/>
    </xf>
    <xf numFmtId="0" fontId="43" fillId="27" borderId="66" xfId="47" applyFont="1" applyFill="1" applyBorder="1" applyAlignment="1">
      <alignment horizontal="center" vertical="center"/>
    </xf>
    <xf numFmtId="0" fontId="43" fillId="26" borderId="40" xfId="47" applyFont="1" applyFill="1" applyBorder="1" applyAlignment="1">
      <alignment horizontal="center" vertical="center"/>
    </xf>
    <xf numFmtId="0" fontId="43" fillId="26" borderId="41" xfId="47" applyFont="1" applyFill="1" applyBorder="1" applyAlignment="1">
      <alignment horizontal="center" vertical="center"/>
    </xf>
    <xf numFmtId="0" fontId="43" fillId="0" borderId="18" xfId="47" applyFont="1" applyBorder="1" applyAlignment="1">
      <alignment horizontal="center" vertical="center"/>
    </xf>
    <xf numFmtId="0" fontId="43" fillId="0" borderId="20" xfId="47" applyFont="1" applyBorder="1" applyAlignment="1">
      <alignment horizontal="center" vertical="center"/>
    </xf>
    <xf numFmtId="0" fontId="43" fillId="0" borderId="68" xfId="47" applyFont="1" applyBorder="1" applyAlignment="1">
      <alignment horizontal="center"/>
    </xf>
    <xf numFmtId="0" fontId="43" fillId="0" borderId="66" xfId="47" applyFont="1" applyBorder="1" applyAlignment="1">
      <alignment horizontal="center"/>
    </xf>
    <xf numFmtId="0" fontId="43" fillId="0" borderId="67" xfId="47" applyFont="1" applyBorder="1" applyAlignment="1">
      <alignment horizontal="center"/>
    </xf>
    <xf numFmtId="0" fontId="43" fillId="0" borderId="37" xfId="47" applyFont="1" applyBorder="1" applyAlignment="1">
      <alignment horizontal="center"/>
    </xf>
    <xf numFmtId="0" fontId="43" fillId="0" borderId="42" xfId="47" applyFont="1" applyBorder="1" applyAlignment="1">
      <alignment horizontal="center" vertical="center" wrapText="1" shrinkToFit="1"/>
    </xf>
    <xf numFmtId="0" fontId="43" fillId="0" borderId="40" xfId="47" applyFont="1" applyBorder="1" applyAlignment="1">
      <alignment horizontal="center" vertical="center" wrapText="1" shrinkToFit="1"/>
    </xf>
    <xf numFmtId="0" fontId="43" fillId="0" borderId="43" xfId="47" applyFont="1" applyBorder="1" applyAlignment="1">
      <alignment horizontal="center" vertical="center" wrapText="1" shrinkToFit="1"/>
    </xf>
    <xf numFmtId="0" fontId="43" fillId="0" borderId="11" xfId="47" applyFont="1" applyBorder="1" applyAlignment="1">
      <alignment horizontal="center" vertical="center" wrapText="1" shrinkToFit="1"/>
    </xf>
    <xf numFmtId="0" fontId="43" fillId="0" borderId="21" xfId="47" applyFont="1" applyBorder="1" applyAlignment="1">
      <alignment horizontal="center" vertical="center" wrapText="1" shrinkToFit="1"/>
    </xf>
    <xf numFmtId="0" fontId="43" fillId="0" borderId="19" xfId="47" applyFont="1" applyBorder="1" applyAlignment="1">
      <alignment horizontal="center" vertical="center" wrapText="1" shrinkToFit="1"/>
    </xf>
    <xf numFmtId="0" fontId="43" fillId="0" borderId="15" xfId="47" applyFont="1" applyBorder="1" applyAlignment="1">
      <alignment horizontal="center" vertical="center" wrapText="1" shrinkToFit="1"/>
    </xf>
    <xf numFmtId="0" fontId="43" fillId="0" borderId="50" xfId="47" applyFont="1" applyBorder="1" applyAlignment="1">
      <alignment horizontal="center" vertical="center" wrapText="1" shrinkToFit="1"/>
    </xf>
    <xf numFmtId="0" fontId="43" fillId="0" borderId="13" xfId="47" applyFont="1" applyBorder="1" applyAlignment="1">
      <alignment horizontal="center" vertical="center" wrapText="1" shrinkToFit="1"/>
    </xf>
    <xf numFmtId="0" fontId="43" fillId="0" borderId="59" xfId="47" applyFont="1" applyBorder="1" applyAlignment="1">
      <alignment horizontal="center" vertical="center" wrapText="1" shrinkToFit="1"/>
    </xf>
    <xf numFmtId="0" fontId="43" fillId="0" borderId="63" xfId="47" applyFont="1" applyBorder="1" applyAlignment="1">
      <alignment horizontal="center" vertical="center" wrapText="1" shrinkToFit="1"/>
    </xf>
    <xf numFmtId="0" fontId="43" fillId="0" borderId="60" xfId="47" applyFont="1" applyBorder="1" applyAlignment="1">
      <alignment horizontal="center" vertical="center" wrapText="1" shrinkToFit="1"/>
    </xf>
    <xf numFmtId="0" fontId="43" fillId="0" borderId="39" xfId="47" applyFont="1" applyBorder="1" applyAlignment="1">
      <alignment horizontal="center" vertical="center" wrapText="1"/>
    </xf>
    <xf numFmtId="0" fontId="43" fillId="0" borderId="40" xfId="47" applyFont="1" applyBorder="1" applyAlignment="1">
      <alignment horizontal="center" vertical="center" wrapText="1"/>
    </xf>
    <xf numFmtId="0" fontId="43" fillId="0" borderId="41" xfId="47" applyFont="1" applyBorder="1" applyAlignment="1">
      <alignment horizontal="center" vertical="center" wrapText="1"/>
    </xf>
    <xf numFmtId="0" fontId="43" fillId="0" borderId="45" xfId="47" applyFont="1" applyBorder="1" applyAlignment="1">
      <alignment horizontal="center" vertical="center" wrapText="1"/>
    </xf>
    <xf numFmtId="0" fontId="43" fillId="0" borderId="21" xfId="47" applyFont="1" applyBorder="1" applyAlignment="1">
      <alignment horizontal="center" vertical="center" wrapText="1"/>
    </xf>
    <xf numFmtId="0" fontId="43" fillId="0" borderId="46" xfId="47" applyFont="1" applyBorder="1" applyAlignment="1">
      <alignment horizontal="center" vertical="center" wrapText="1"/>
    </xf>
    <xf numFmtId="0" fontId="43" fillId="0" borderId="49" xfId="47" applyFont="1" applyBorder="1" applyAlignment="1">
      <alignment horizontal="center" vertical="center" wrapText="1"/>
    </xf>
    <xf numFmtId="0" fontId="43" fillId="0" borderId="50" xfId="47" applyFont="1" applyBorder="1" applyAlignment="1">
      <alignment horizontal="center" vertical="center" wrapText="1"/>
    </xf>
    <xf numFmtId="0" fontId="43" fillId="0" borderId="51" xfId="47" applyFont="1" applyBorder="1" applyAlignment="1">
      <alignment horizontal="center" vertical="center" wrapText="1"/>
    </xf>
    <xf numFmtId="0" fontId="43" fillId="0" borderId="62" xfId="47" applyFont="1" applyBorder="1" applyAlignment="1">
      <alignment horizontal="center" vertical="center" wrapText="1"/>
    </xf>
    <xf numFmtId="0" fontId="43" fillId="0" borderId="63" xfId="47" applyFont="1" applyBorder="1" applyAlignment="1">
      <alignment horizontal="center" vertical="center" wrapText="1"/>
    </xf>
    <xf numFmtId="0" fontId="43" fillId="0" borderId="64" xfId="47" applyFont="1" applyBorder="1" applyAlignment="1">
      <alignment horizontal="center" vertical="center" wrapText="1"/>
    </xf>
    <xf numFmtId="0" fontId="43" fillId="0" borderId="35" xfId="47" applyFont="1" applyBorder="1" applyAlignment="1">
      <alignment horizontal="center" vertical="center" wrapText="1"/>
    </xf>
    <xf numFmtId="0" fontId="43" fillId="0" borderId="38" xfId="47" applyFont="1" applyBorder="1" applyAlignment="1">
      <alignment horizontal="center" vertical="center" wrapText="1"/>
    </xf>
    <xf numFmtId="0" fontId="43" fillId="0" borderId="0" xfId="47" applyFont="1" applyBorder="1" applyAlignment="1">
      <alignment horizontal="center" vertical="center" wrapText="1"/>
    </xf>
    <xf numFmtId="0" fontId="43" fillId="0" borderId="29" xfId="47" applyFont="1" applyBorder="1" applyAlignment="1">
      <alignment horizontal="center" vertical="center" wrapText="1"/>
    </xf>
    <xf numFmtId="0" fontId="43" fillId="0" borderId="32" xfId="47" applyFont="1" applyBorder="1" applyAlignment="1">
      <alignment horizontal="center" vertical="center" wrapText="1"/>
    </xf>
    <xf numFmtId="0" fontId="43" fillId="0" borderId="33" xfId="47" applyFont="1" applyBorder="1" applyAlignment="1">
      <alignment horizontal="center" vertical="center" wrapText="1"/>
    </xf>
    <xf numFmtId="0" fontId="43" fillId="26" borderId="19" xfId="47" applyFont="1" applyFill="1" applyBorder="1" applyAlignment="1">
      <alignment horizontal="center" vertical="center"/>
    </xf>
    <xf numFmtId="0" fontId="43" fillId="26" borderId="11" xfId="47" applyFont="1" applyFill="1" applyBorder="1" applyAlignment="1">
      <alignment horizontal="center" vertical="center"/>
    </xf>
    <xf numFmtId="0" fontId="43" fillId="0" borderId="13" xfId="47" applyFont="1" applyBorder="1" applyAlignment="1">
      <alignment horizontal="center"/>
    </xf>
    <xf numFmtId="0" fontId="43" fillId="0" borderId="14" xfId="47" applyFont="1" applyBorder="1" applyAlignment="1">
      <alignment horizontal="center"/>
    </xf>
    <xf numFmtId="0" fontId="43" fillId="0" borderId="15" xfId="47" applyFont="1" applyBorder="1" applyAlignment="1">
      <alignment horizontal="center"/>
    </xf>
    <xf numFmtId="0" fontId="43" fillId="0" borderId="39" xfId="47" applyFont="1" applyBorder="1" applyAlignment="1">
      <alignment horizontal="center" vertical="center"/>
    </xf>
    <xf numFmtId="0" fontId="43" fillId="0" borderId="40" xfId="47" applyFont="1" applyBorder="1" applyAlignment="1">
      <alignment horizontal="center" vertical="center"/>
    </xf>
    <xf numFmtId="0" fontId="43" fillId="0" borderId="45" xfId="47" applyFont="1" applyBorder="1" applyAlignment="1">
      <alignment horizontal="center" vertical="center"/>
    </xf>
    <xf numFmtId="0" fontId="43" fillId="0" borderId="49" xfId="47" applyFont="1" applyBorder="1" applyAlignment="1">
      <alignment horizontal="center" vertical="center"/>
    </xf>
    <xf numFmtId="0" fontId="43" fillId="0" borderId="50" xfId="47" applyFont="1" applyBorder="1" applyAlignment="1">
      <alignment horizontal="center" vertical="center"/>
    </xf>
    <xf numFmtId="0" fontId="43" fillId="0" borderId="37" xfId="47" applyFont="1" applyBorder="1" applyAlignment="1">
      <alignment horizontal="center" vertical="center" shrinkToFit="1"/>
    </xf>
    <xf numFmtId="0" fontId="43" fillId="0" borderId="35" xfId="47" applyFont="1" applyBorder="1" applyAlignment="1">
      <alignment horizontal="center" vertical="center" shrinkToFit="1"/>
    </xf>
    <xf numFmtId="0" fontId="43" fillId="0" borderId="16" xfId="47" applyFont="1" applyBorder="1" applyAlignment="1">
      <alignment horizontal="center" vertical="center" shrinkToFit="1"/>
    </xf>
    <xf numFmtId="0" fontId="43" fillId="0" borderId="0" xfId="47" applyFont="1" applyBorder="1" applyAlignment="1">
      <alignment horizontal="center" vertical="center" shrinkToFit="1"/>
    </xf>
    <xf numFmtId="0" fontId="43" fillId="0" borderId="41" xfId="47" applyFont="1" applyBorder="1" applyAlignment="1">
      <alignment horizontal="center" vertical="center"/>
    </xf>
    <xf numFmtId="0" fontId="43" fillId="0" borderId="46" xfId="47" applyFont="1" applyBorder="1" applyAlignment="1">
      <alignment horizontal="center" vertical="center"/>
    </xf>
    <xf numFmtId="0" fontId="43" fillId="0" borderId="51" xfId="47" applyFont="1" applyBorder="1" applyAlignment="1">
      <alignment horizontal="center" vertical="center"/>
    </xf>
    <xf numFmtId="0" fontId="43" fillId="0" borderId="36" xfId="47" applyFont="1" applyBorder="1" applyAlignment="1">
      <alignment horizontal="center"/>
    </xf>
    <xf numFmtId="0" fontId="44" fillId="26" borderId="0" xfId="47" applyFont="1" applyFill="1" applyAlignment="1">
      <alignment horizontal="center"/>
    </xf>
    <xf numFmtId="0" fontId="42" fillId="0" borderId="0" xfId="47" applyFont="1" applyBorder="1" applyAlignment="1">
      <alignment horizontal="center"/>
    </xf>
    <xf numFmtId="0" fontId="43" fillId="0" borderId="0" xfId="47" applyFont="1" applyBorder="1" applyAlignment="1">
      <alignment horizontal="right" vertical="center" shrinkToFit="1"/>
    </xf>
    <xf numFmtId="0" fontId="43" fillId="0" borderId="29" xfId="47" applyFont="1" applyBorder="1" applyAlignment="1">
      <alignment horizontal="right" vertical="center" shrinkToFit="1"/>
    </xf>
    <xf numFmtId="0" fontId="43" fillId="0" borderId="23" xfId="47" applyFont="1" applyBorder="1" applyAlignment="1">
      <alignment horizontal="center" vertical="center" shrinkToFit="1"/>
    </xf>
    <xf numFmtId="0" fontId="43" fillId="0" borderId="30" xfId="47" applyFont="1" applyBorder="1" applyAlignment="1">
      <alignment horizontal="center" vertical="center" shrinkToFit="1"/>
    </xf>
    <xf numFmtId="0" fontId="43" fillId="0" borderId="22" xfId="47" applyFont="1" applyBorder="1" applyAlignment="1">
      <alignment horizontal="center" vertical="center" shrinkToFit="1"/>
    </xf>
    <xf numFmtId="0" fontId="44" fillId="0" borderId="0" xfId="47" applyFont="1" applyAlignment="1">
      <alignment horizontal="center" vertical="center" shrinkToFit="1"/>
    </xf>
    <xf numFmtId="0" fontId="43" fillId="0" borderId="0" xfId="47" applyFont="1" applyBorder="1" applyAlignment="1">
      <alignment horizontal="right" vertical="center"/>
    </xf>
    <xf numFmtId="0" fontId="43" fillId="0" borderId="29" xfId="47" applyFont="1" applyBorder="1" applyAlignment="1">
      <alignment horizontal="right" vertical="center"/>
    </xf>
    <xf numFmtId="0" fontId="43" fillId="26" borderId="31" xfId="47" applyFont="1" applyFill="1" applyBorder="1" applyAlignment="1">
      <alignment horizontal="center" vertical="center"/>
    </xf>
    <xf numFmtId="0" fontId="43" fillId="26" borderId="32" xfId="47" applyFont="1" applyFill="1" applyBorder="1" applyAlignment="1">
      <alignment horizontal="center" vertical="center"/>
    </xf>
    <xf numFmtId="0" fontId="43" fillId="26" borderId="33" xfId="47" applyFont="1" applyFill="1" applyBorder="1" applyAlignment="1">
      <alignment horizontal="center" vertical="center"/>
    </xf>
    <xf numFmtId="0" fontId="43" fillId="27" borderId="21" xfId="47" applyFont="1" applyFill="1" applyBorder="1" applyAlignment="1">
      <alignment horizontal="center" vertical="center" shrinkToFit="1"/>
    </xf>
    <xf numFmtId="0" fontId="42" fillId="0" borderId="0" xfId="47" applyFont="1" applyAlignment="1">
      <alignment horizontal="center"/>
    </xf>
    <xf numFmtId="0" fontId="43" fillId="27" borderId="71" xfId="47" applyFont="1" applyFill="1" applyBorder="1" applyAlignment="1">
      <alignment horizontal="center" vertical="center" wrapText="1" shrinkToFit="1"/>
    </xf>
    <xf numFmtId="0" fontId="43" fillId="27" borderId="65" xfId="47" applyFont="1" applyFill="1" applyBorder="1" applyAlignment="1">
      <alignment horizontal="center" vertical="center" wrapText="1" shrinkToFit="1"/>
    </xf>
    <xf numFmtId="0" fontId="43" fillId="27" borderId="37" xfId="47" applyFont="1" applyFill="1" applyBorder="1" applyAlignment="1">
      <alignment horizontal="center" vertical="center"/>
    </xf>
    <xf numFmtId="0" fontId="43" fillId="27" borderId="35" xfId="47" applyFont="1" applyFill="1" applyBorder="1" applyAlignment="1">
      <alignment horizontal="center" vertical="center"/>
    </xf>
    <xf numFmtId="0" fontId="43" fillId="27" borderId="36" xfId="47" applyFont="1" applyFill="1" applyBorder="1" applyAlignment="1">
      <alignment horizontal="center" vertical="center"/>
    </xf>
    <xf numFmtId="0" fontId="43" fillId="26" borderId="37" xfId="47" applyFont="1" applyFill="1" applyBorder="1" applyAlignment="1">
      <alignment horizontal="center" vertical="center"/>
    </xf>
    <xf numFmtId="0" fontId="43" fillId="26" borderId="35" xfId="47" applyFont="1" applyFill="1" applyBorder="1" applyAlignment="1">
      <alignment horizontal="center" vertical="center"/>
    </xf>
    <xf numFmtId="0" fontId="43" fillId="26" borderId="38" xfId="47" applyFont="1" applyFill="1" applyBorder="1" applyAlignment="1">
      <alignment horizontal="center" vertical="center"/>
    </xf>
    <xf numFmtId="0" fontId="43" fillId="0" borderId="62" xfId="47" applyFont="1" applyBorder="1" applyAlignment="1">
      <alignment horizontal="center" vertical="center"/>
    </xf>
    <xf numFmtId="0" fontId="43" fillId="0" borderId="48" xfId="47" applyFont="1" applyBorder="1" applyAlignment="1">
      <alignment horizontal="center" vertical="center" shrinkToFit="1"/>
    </xf>
    <xf numFmtId="0" fontId="43" fillId="0" borderId="32" xfId="47" applyFont="1" applyBorder="1" applyAlignment="1">
      <alignment horizontal="center" vertical="center" shrinkToFit="1"/>
    </xf>
    <xf numFmtId="0" fontId="43" fillId="0" borderId="64" xfId="47" applyFont="1" applyBorder="1" applyAlignment="1">
      <alignment horizontal="center" vertical="center"/>
    </xf>
    <xf numFmtId="0" fontId="43" fillId="0" borderId="58" xfId="47" applyFont="1" applyBorder="1" applyAlignment="1">
      <alignment horizontal="left" vertical="center" wrapText="1" shrinkToFit="1"/>
    </xf>
    <xf numFmtId="0" fontId="43" fillId="0" borderId="61" xfId="47" applyFont="1" applyBorder="1" applyAlignment="1">
      <alignment horizontal="left" vertical="center" wrapText="1" shrinkToFit="1"/>
    </xf>
    <xf numFmtId="0" fontId="43" fillId="0" borderId="34" xfId="47" applyFont="1" applyBorder="1" applyAlignment="1">
      <alignment horizontal="center" vertical="center" wrapText="1"/>
    </xf>
    <xf numFmtId="0" fontId="43" fillId="0" borderId="44" xfId="47" applyFont="1" applyBorder="1" applyAlignment="1">
      <alignment horizontal="center" vertical="center" wrapText="1"/>
    </xf>
    <xf numFmtId="0" fontId="43" fillId="0" borderId="31" xfId="47" applyFont="1" applyBorder="1" applyAlignment="1">
      <alignment horizontal="center" vertical="center" wrapText="1"/>
    </xf>
    <xf numFmtId="0" fontId="43" fillId="26" borderId="62" xfId="47" applyFont="1" applyFill="1" applyBorder="1" applyAlignment="1">
      <alignment horizontal="center" vertical="center"/>
    </xf>
    <xf numFmtId="0" fontId="43" fillId="0" borderId="53" xfId="47" applyFont="1" applyBorder="1" applyAlignment="1">
      <alignment horizontal="left" vertical="center" wrapText="1" shrinkToFit="1"/>
    </xf>
    <xf numFmtId="0" fontId="43" fillId="0" borderId="54" xfId="47" applyFont="1" applyBorder="1" applyAlignment="1">
      <alignment horizontal="left" vertical="center" wrapText="1" shrinkToFit="1"/>
    </xf>
    <xf numFmtId="2" fontId="43" fillId="0" borderId="21" xfId="47" applyNumberFormat="1" applyFont="1" applyBorder="1" applyAlignment="1">
      <alignment horizontal="center" vertical="center" wrapText="1" shrinkToFit="1"/>
    </xf>
    <xf numFmtId="2" fontId="43" fillId="0" borderId="21" xfId="47" applyNumberFormat="1" applyFont="1" applyBorder="1" applyAlignment="1">
      <alignment horizontal="center" vertical="center" wrapText="1"/>
    </xf>
    <xf numFmtId="0" fontId="43" fillId="0" borderId="103" xfId="47" applyFont="1" applyBorder="1" applyAlignment="1">
      <alignment horizontal="center" vertical="center" wrapText="1"/>
    </xf>
    <xf numFmtId="0" fontId="43" fillId="0" borderId="10" xfId="47" applyFont="1" applyBorder="1" applyAlignment="1">
      <alignment horizontal="left" vertical="center" wrapText="1" shrinkToFit="1"/>
    </xf>
    <xf numFmtId="0" fontId="43" fillId="0" borderId="56" xfId="47" applyFont="1" applyBorder="1" applyAlignment="1">
      <alignment horizontal="left" vertical="center" wrapText="1" shrinkToFit="1"/>
    </xf>
    <xf numFmtId="0" fontId="43" fillId="0" borderId="103" xfId="47" applyFont="1" applyBorder="1" applyAlignment="1">
      <alignment horizontal="center" vertical="center" wrapText="1" shrinkToFit="1"/>
    </xf>
    <xf numFmtId="2" fontId="43" fillId="0" borderId="88" xfId="47" applyNumberFormat="1" applyFont="1" applyBorder="1" applyAlignment="1">
      <alignment horizontal="center" vertical="center" wrapText="1"/>
    </xf>
    <xf numFmtId="2" fontId="43" fillId="0" borderId="89" xfId="47" applyNumberFormat="1" applyFont="1" applyBorder="1" applyAlignment="1">
      <alignment horizontal="center" vertical="center" wrapText="1"/>
    </xf>
    <xf numFmtId="0" fontId="43" fillId="26" borderId="35" xfId="47" applyFont="1" applyFill="1" applyBorder="1" applyAlignment="1">
      <alignment horizontal="center" vertical="center" wrapText="1"/>
    </xf>
    <xf numFmtId="0" fontId="43" fillId="26" borderId="38" xfId="47" applyFont="1" applyFill="1" applyBorder="1" applyAlignment="1">
      <alignment horizontal="center" vertical="center" wrapText="1"/>
    </xf>
    <xf numFmtId="0" fontId="43" fillId="26" borderId="0" xfId="47" applyFont="1" applyFill="1" applyBorder="1" applyAlignment="1">
      <alignment horizontal="center" vertical="center" wrapText="1"/>
    </xf>
    <xf numFmtId="0" fontId="43" fillId="26" borderId="29" xfId="47" applyFont="1" applyFill="1" applyBorder="1" applyAlignment="1">
      <alignment horizontal="center" vertical="center" wrapText="1"/>
    </xf>
    <xf numFmtId="0" fontId="43" fillId="26" borderId="32" xfId="47" applyFont="1" applyFill="1" applyBorder="1" applyAlignment="1">
      <alignment horizontal="center" vertical="center" wrapText="1"/>
    </xf>
    <xf numFmtId="0" fontId="43" fillId="26" borderId="33" xfId="47" applyFont="1" applyFill="1" applyBorder="1" applyAlignment="1">
      <alignment horizontal="center" vertical="center" wrapText="1"/>
    </xf>
    <xf numFmtId="0" fontId="43" fillId="0" borderId="90" xfId="47" applyFont="1" applyBorder="1" applyAlignment="1">
      <alignment horizontal="center" vertical="center"/>
    </xf>
    <xf numFmtId="0" fontId="43" fillId="0" borderId="91" xfId="47" applyFont="1" applyBorder="1" applyAlignment="1">
      <alignment horizontal="center" vertical="center"/>
    </xf>
    <xf numFmtId="0" fontId="43" fillId="0" borderId="92" xfId="47" applyFont="1" applyBorder="1" applyAlignment="1">
      <alignment horizontal="center" vertical="center"/>
    </xf>
    <xf numFmtId="2" fontId="43" fillId="0" borderId="90" xfId="47" applyNumberFormat="1" applyFont="1" applyBorder="1" applyAlignment="1">
      <alignment horizontal="center" vertical="center" wrapText="1" shrinkToFit="1"/>
    </xf>
    <xf numFmtId="2" fontId="43" fillId="0" borderId="92" xfId="47" applyNumberFormat="1" applyFont="1" applyBorder="1" applyAlignment="1">
      <alignment horizontal="center" vertical="center" wrapText="1" shrinkToFit="1"/>
    </xf>
    <xf numFmtId="2" fontId="43" fillId="0" borderId="90" xfId="47" applyNumberFormat="1" applyFont="1" applyBorder="1" applyAlignment="1">
      <alignment horizontal="center" vertical="center" wrapText="1"/>
    </xf>
    <xf numFmtId="2" fontId="43" fillId="0" borderId="92" xfId="47" applyNumberFormat="1" applyFont="1" applyBorder="1" applyAlignment="1">
      <alignment horizontal="center" vertical="center" wrapText="1"/>
    </xf>
    <xf numFmtId="0" fontId="48" fillId="0" borderId="99" xfId="47" applyFont="1" applyBorder="1" applyAlignment="1">
      <alignment horizontal="center" vertical="center" wrapText="1"/>
    </xf>
    <xf numFmtId="0" fontId="48" fillId="0" borderId="100" xfId="47" applyFont="1" applyBorder="1" applyAlignment="1">
      <alignment horizontal="center" vertical="center" wrapText="1"/>
    </xf>
    <xf numFmtId="0" fontId="48" fillId="0" borderId="101" xfId="47" applyFont="1" applyBorder="1" applyAlignment="1">
      <alignment horizontal="center" vertical="center" wrapText="1"/>
    </xf>
    <xf numFmtId="2" fontId="43" fillId="0" borderId="99" xfId="47" applyNumberFormat="1" applyFont="1" applyBorder="1" applyAlignment="1">
      <alignment horizontal="center" vertical="center" wrapText="1" shrinkToFit="1"/>
    </xf>
    <xf numFmtId="2" fontId="43" fillId="0" borderId="101" xfId="47" applyNumberFormat="1" applyFont="1" applyBorder="1" applyAlignment="1">
      <alignment horizontal="center" vertical="center" wrapText="1" shrinkToFit="1"/>
    </xf>
    <xf numFmtId="2" fontId="43" fillId="0" borderId="99" xfId="47" applyNumberFormat="1" applyFont="1" applyBorder="1" applyAlignment="1">
      <alignment horizontal="center" vertical="center" wrapText="1"/>
    </xf>
    <xf numFmtId="2" fontId="43" fillId="0" borderId="101" xfId="47" applyNumberFormat="1" applyFont="1" applyBorder="1" applyAlignment="1">
      <alignment horizontal="center" vertical="center" wrapText="1"/>
    </xf>
    <xf numFmtId="0" fontId="46" fillId="0" borderId="76" xfId="47" applyFont="1" applyBorder="1" applyAlignment="1">
      <alignment horizontal="center" vertical="center"/>
    </xf>
    <xf numFmtId="0" fontId="46" fillId="0" borderId="77" xfId="47" applyFont="1" applyBorder="1" applyAlignment="1">
      <alignment horizontal="center" vertical="center"/>
    </xf>
    <xf numFmtId="0" fontId="43" fillId="26" borderId="0" xfId="47" applyFont="1" applyFill="1" applyBorder="1" applyAlignment="1">
      <alignment horizontal="center" vertical="center"/>
    </xf>
    <xf numFmtId="0" fontId="43" fillId="26" borderId="17" xfId="47" applyFont="1" applyFill="1" applyBorder="1" applyAlignment="1">
      <alignment horizontal="center" vertical="center"/>
    </xf>
    <xf numFmtId="0" fontId="43" fillId="26" borderId="47" xfId="47" applyFont="1" applyFill="1" applyBorder="1" applyAlignment="1">
      <alignment horizontal="center" vertical="center"/>
    </xf>
    <xf numFmtId="0" fontId="43" fillId="26" borderId="16" xfId="47" applyFont="1" applyFill="1" applyBorder="1" applyAlignment="1">
      <alignment horizontal="center" vertical="center" wrapText="1" shrinkToFit="1"/>
    </xf>
    <xf numFmtId="0" fontId="43" fillId="26" borderId="17" xfId="47" applyFont="1" applyFill="1" applyBorder="1" applyAlignment="1">
      <alignment horizontal="center" vertical="center" wrapText="1" shrinkToFit="1"/>
    </xf>
    <xf numFmtId="0" fontId="43" fillId="26" borderId="48" xfId="47" applyFont="1" applyFill="1" applyBorder="1" applyAlignment="1">
      <alignment horizontal="center" vertical="center" wrapText="1" shrinkToFit="1"/>
    </xf>
    <xf numFmtId="0" fontId="43" fillId="26" borderId="47" xfId="47" applyFont="1" applyFill="1" applyBorder="1" applyAlignment="1">
      <alignment horizontal="center" vertical="center" wrapText="1" shrinkToFit="1"/>
    </xf>
    <xf numFmtId="0" fontId="43" fillId="27" borderId="16" xfId="47" applyFont="1" applyFill="1" applyBorder="1" applyAlignment="1">
      <alignment horizontal="center" vertical="center"/>
    </xf>
    <xf numFmtId="0" fontId="43" fillId="27" borderId="0" xfId="47" applyFont="1" applyFill="1" applyBorder="1" applyAlignment="1">
      <alignment horizontal="center" vertical="center"/>
    </xf>
    <xf numFmtId="0" fontId="43" fillId="27" borderId="29" xfId="47" applyFont="1" applyFill="1" applyBorder="1" applyAlignment="1">
      <alignment horizontal="center" vertical="center"/>
    </xf>
    <xf numFmtId="0" fontId="43" fillId="27" borderId="48" xfId="47" applyFont="1" applyFill="1" applyBorder="1" applyAlignment="1">
      <alignment horizontal="center" vertical="center"/>
    </xf>
    <xf numFmtId="0" fontId="43" fillId="27" borderId="32" xfId="47" applyFont="1" applyFill="1" applyBorder="1" applyAlignment="1">
      <alignment horizontal="center" vertical="center"/>
    </xf>
    <xf numFmtId="0" fontId="43" fillId="27" borderId="33" xfId="47" applyFont="1" applyFill="1" applyBorder="1" applyAlignment="1">
      <alignment horizontal="center" vertical="center"/>
    </xf>
    <xf numFmtId="0" fontId="43" fillId="0" borderId="82" xfId="47" applyFont="1" applyBorder="1" applyAlignment="1">
      <alignment horizontal="center" vertical="center"/>
    </xf>
    <xf numFmtId="0" fontId="43" fillId="0" borderId="83" xfId="47" applyFont="1" applyBorder="1" applyAlignment="1">
      <alignment horizontal="center" vertical="center"/>
    </xf>
    <xf numFmtId="0" fontId="43" fillId="0" borderId="84" xfId="47" applyFont="1" applyBorder="1" applyAlignment="1">
      <alignment horizontal="center" vertical="center"/>
    </xf>
    <xf numFmtId="2" fontId="43" fillId="0" borderId="88" xfId="47" applyNumberFormat="1" applyFont="1" applyBorder="1" applyAlignment="1">
      <alignment horizontal="center" vertical="center" wrapText="1" shrinkToFit="1"/>
    </xf>
    <xf numFmtId="2" fontId="43" fillId="0" borderId="89" xfId="47" applyNumberFormat="1" applyFont="1" applyBorder="1" applyAlignment="1">
      <alignment horizontal="center" vertical="center" wrapText="1" shrinkToFit="1"/>
    </xf>
    <xf numFmtId="0" fontId="43" fillId="26" borderId="12" xfId="47" applyFont="1" applyFill="1" applyBorder="1" applyAlignment="1">
      <alignment horizontal="center" vertical="center" wrapText="1"/>
    </xf>
    <xf numFmtId="0" fontId="43" fillId="26" borderId="94" xfId="47" applyFont="1" applyFill="1" applyBorder="1" applyAlignment="1">
      <alignment horizontal="center" vertical="center" wrapText="1"/>
    </xf>
    <xf numFmtId="0" fontId="48" fillId="0" borderId="95" xfId="47" applyFont="1" applyBorder="1" applyAlignment="1">
      <alignment horizontal="center" vertical="center" wrapText="1"/>
    </xf>
    <xf numFmtId="0" fontId="48" fillId="0" borderId="96" xfId="47" applyFont="1" applyBorder="1" applyAlignment="1">
      <alignment horizontal="center" vertical="center" wrapText="1"/>
    </xf>
    <xf numFmtId="0" fontId="48" fillId="0" borderId="97" xfId="47" applyFont="1" applyBorder="1" applyAlignment="1">
      <alignment horizontal="center" vertical="center" wrapText="1"/>
    </xf>
    <xf numFmtId="2" fontId="43" fillId="0" borderId="95" xfId="47" applyNumberFormat="1" applyFont="1" applyBorder="1" applyAlignment="1">
      <alignment horizontal="center" vertical="center" wrapText="1" shrinkToFit="1"/>
    </xf>
    <xf numFmtId="2" fontId="43" fillId="0" borderId="97" xfId="47" applyNumberFormat="1" applyFont="1" applyBorder="1" applyAlignment="1">
      <alignment horizontal="center" vertical="center" wrapText="1" shrinkToFit="1"/>
    </xf>
    <xf numFmtId="2" fontId="43" fillId="0" borderId="95" xfId="47" applyNumberFormat="1" applyFont="1" applyBorder="1" applyAlignment="1">
      <alignment horizontal="center" vertical="center" wrapText="1"/>
    </xf>
    <xf numFmtId="2" fontId="43" fillId="0" borderId="97" xfId="47" applyNumberFormat="1" applyFont="1" applyBorder="1" applyAlignment="1">
      <alignment horizontal="center" vertical="center" wrapText="1"/>
    </xf>
    <xf numFmtId="0" fontId="43" fillId="26" borderId="12" xfId="47" applyFont="1" applyFill="1" applyBorder="1" applyAlignment="1">
      <alignment horizontal="center" vertical="center"/>
    </xf>
    <xf numFmtId="0" fontId="43" fillId="26" borderId="18" xfId="47" applyFont="1" applyFill="1" applyBorder="1" applyAlignment="1">
      <alignment horizontal="center" vertical="center"/>
    </xf>
    <xf numFmtId="0" fontId="43" fillId="26" borderId="20" xfId="47" applyFont="1" applyFill="1" applyBorder="1" applyAlignment="1">
      <alignment horizontal="center" vertical="center" wrapText="1" shrinkToFit="1"/>
    </xf>
    <xf numFmtId="0" fontId="43" fillId="26" borderId="18" xfId="47" applyFont="1" applyFill="1" applyBorder="1" applyAlignment="1">
      <alignment horizontal="center" vertical="center" wrapText="1" shrinkToFit="1"/>
    </xf>
    <xf numFmtId="0" fontId="43" fillId="27" borderId="20" xfId="47" applyFont="1" applyFill="1" applyBorder="1" applyAlignment="1">
      <alignment horizontal="center" vertical="center"/>
    </xf>
    <xf numFmtId="0" fontId="43" fillId="27" borderId="12" xfId="47" applyFont="1" applyFill="1" applyBorder="1" applyAlignment="1">
      <alignment horizontal="center" vertical="center"/>
    </xf>
    <xf numFmtId="0" fontId="43" fillId="27" borderId="94" xfId="47" applyFont="1" applyFill="1" applyBorder="1" applyAlignment="1">
      <alignment horizontal="center" vertical="center"/>
    </xf>
    <xf numFmtId="0" fontId="43" fillId="0" borderId="88" xfId="47" applyFont="1" applyBorder="1" applyAlignment="1">
      <alignment horizontal="center" vertical="center" wrapText="1"/>
    </xf>
    <xf numFmtId="0" fontId="43" fillId="0" borderId="89" xfId="47" applyFont="1" applyBorder="1" applyAlignment="1">
      <alignment horizontal="center" vertical="center" wrapText="1"/>
    </xf>
    <xf numFmtId="0" fontId="46" fillId="0" borderId="81" xfId="47" applyFont="1" applyBorder="1" applyAlignment="1">
      <alignment horizontal="center" vertical="center"/>
    </xf>
    <xf numFmtId="0" fontId="43" fillId="26" borderId="36" xfId="47" applyFont="1" applyFill="1" applyBorder="1" applyAlignment="1">
      <alignment horizontal="center" vertical="center"/>
    </xf>
    <xf numFmtId="0" fontId="43" fillId="26" borderId="37" xfId="47" applyFont="1" applyFill="1" applyBorder="1" applyAlignment="1">
      <alignment horizontal="center" vertical="center" wrapText="1" shrinkToFit="1"/>
    </xf>
    <xf numFmtId="0" fontId="43" fillId="26" borderId="36" xfId="47" applyFont="1" applyFill="1" applyBorder="1" applyAlignment="1">
      <alignment horizontal="center" vertical="center" wrapText="1" shrinkToFit="1"/>
    </xf>
    <xf numFmtId="0" fontId="43" fillId="27" borderId="38" xfId="47" applyFont="1" applyFill="1" applyBorder="1" applyAlignment="1">
      <alignment horizontal="center" vertical="center"/>
    </xf>
    <xf numFmtId="0" fontId="43" fillId="0" borderId="88" xfId="47" applyFont="1" applyBorder="1" applyAlignment="1">
      <alignment horizontal="center" vertical="center" wrapText="1" shrinkToFit="1"/>
    </xf>
    <xf numFmtId="0" fontId="43" fillId="0" borderId="89" xfId="47" applyFont="1" applyBorder="1" applyAlignment="1">
      <alignment horizontal="center" vertical="center" wrapText="1" shrinkToFit="1"/>
    </xf>
    <xf numFmtId="20" fontId="43" fillId="26" borderId="19" xfId="47" applyNumberFormat="1" applyFont="1" applyFill="1" applyBorder="1" applyAlignment="1">
      <alignment horizontal="center"/>
    </xf>
    <xf numFmtId="11" fontId="43" fillId="26" borderId="10" xfId="47" applyNumberFormat="1" applyFont="1" applyFill="1" applyBorder="1" applyAlignment="1">
      <alignment horizontal="center"/>
    </xf>
    <xf numFmtId="11" fontId="43" fillId="26" borderId="11" xfId="47" applyNumberFormat="1" applyFont="1" applyFill="1" applyBorder="1" applyAlignment="1">
      <alignment horizontal="center"/>
    </xf>
    <xf numFmtId="0" fontId="46" fillId="0" borderId="75" xfId="47" applyFont="1" applyBorder="1" applyAlignment="1">
      <alignment horizontal="center" vertical="center"/>
    </xf>
    <xf numFmtId="0" fontId="43" fillId="0" borderId="42" xfId="47" applyFont="1" applyBorder="1" applyAlignment="1">
      <alignment horizontal="center" vertical="center"/>
    </xf>
    <xf numFmtId="0" fontId="43" fillId="0" borderId="34" xfId="47" applyFont="1" applyBorder="1" applyAlignment="1">
      <alignment horizontal="center" vertical="center"/>
    </xf>
    <xf numFmtId="0" fontId="43" fillId="0" borderId="35" xfId="47" applyFont="1" applyBorder="1" applyAlignment="1">
      <alignment horizontal="center" vertical="center"/>
    </xf>
    <xf numFmtId="0" fontId="43" fillId="0" borderId="38" xfId="47" applyFont="1" applyBorder="1" applyAlignment="1">
      <alignment horizontal="center" vertical="center"/>
    </xf>
    <xf numFmtId="0" fontId="43" fillId="0" borderId="44" xfId="47" applyFont="1" applyBorder="1" applyAlignment="1">
      <alignment horizontal="center" vertical="center"/>
    </xf>
    <xf numFmtId="0" fontId="43" fillId="0" borderId="29" xfId="47" applyFont="1" applyBorder="1" applyAlignment="1">
      <alignment horizontal="center" vertical="center"/>
    </xf>
    <xf numFmtId="0" fontId="43" fillId="0" borderId="31" xfId="47" applyFont="1" applyBorder="1" applyAlignment="1">
      <alignment horizontal="center" vertical="center"/>
    </xf>
    <xf numFmtId="0" fontId="43" fillId="0" borderId="32" xfId="47" applyFont="1" applyBorder="1" applyAlignment="1">
      <alignment horizontal="center" vertical="center"/>
    </xf>
    <xf numFmtId="0" fontId="43" fillId="0" borderId="33" xfId="47" applyFont="1" applyBorder="1" applyAlignment="1">
      <alignment horizontal="center" vertical="center"/>
    </xf>
    <xf numFmtId="0" fontId="43" fillId="26" borderId="19" xfId="47" applyFont="1" applyFill="1" applyBorder="1" applyAlignment="1">
      <alignment horizontal="center"/>
    </xf>
    <xf numFmtId="0" fontId="43" fillId="26" borderId="10" xfId="47" applyFont="1" applyFill="1" applyBorder="1" applyAlignment="1">
      <alignment horizontal="center"/>
    </xf>
    <xf numFmtId="0" fontId="43" fillId="26" borderId="11" xfId="47" applyFont="1" applyFill="1" applyBorder="1" applyAlignment="1">
      <alignment horizontal="center"/>
    </xf>
    <xf numFmtId="0" fontId="58" fillId="0" borderId="19" xfId="46" applyFont="1" applyBorder="1" applyAlignment="1">
      <alignment horizontal="center"/>
    </xf>
    <xf numFmtId="0" fontId="58" fillId="0" borderId="10" xfId="46" applyFont="1" applyBorder="1" applyAlignment="1">
      <alignment horizontal="center"/>
    </xf>
    <xf numFmtId="0" fontId="58" fillId="0" borderId="11" xfId="46" applyFont="1" applyBorder="1" applyAlignment="1">
      <alignment horizontal="center"/>
    </xf>
    <xf numFmtId="0" fontId="58" fillId="0" borderId="21" xfId="46" applyFont="1" applyBorder="1" applyAlignment="1">
      <alignment horizontal="center"/>
    </xf>
    <xf numFmtId="0" fontId="58" fillId="0" borderId="21" xfId="46" applyFont="1" applyBorder="1" applyAlignment="1">
      <alignment horizontal="center" vertical="center"/>
    </xf>
    <xf numFmtId="2" fontId="43" fillId="0" borderId="103" xfId="47" applyNumberFormat="1" applyFont="1" applyBorder="1" applyAlignment="1">
      <alignment horizontal="center" vertical="center" wrapText="1" shrinkToFit="1"/>
    </xf>
    <xf numFmtId="0" fontId="43" fillId="27" borderId="17" xfId="47" applyFont="1" applyFill="1" applyBorder="1" applyAlignment="1">
      <alignment horizontal="center" vertical="center"/>
    </xf>
    <xf numFmtId="0" fontId="43" fillId="27" borderId="47" xfId="47" applyFont="1" applyFill="1" applyBorder="1" applyAlignment="1">
      <alignment horizontal="center" vertical="center"/>
    </xf>
    <xf numFmtId="0" fontId="43" fillId="27" borderId="16" xfId="47" applyFont="1" applyFill="1" applyBorder="1" applyAlignment="1">
      <alignment horizontal="center" vertical="center" wrapText="1" shrinkToFit="1"/>
    </xf>
    <xf numFmtId="0" fontId="43" fillId="27" borderId="17" xfId="47" applyFont="1" applyFill="1" applyBorder="1" applyAlignment="1">
      <alignment horizontal="center" vertical="center" wrapText="1" shrinkToFit="1"/>
    </xf>
    <xf numFmtId="0" fontId="43" fillId="27" borderId="48" xfId="47" applyFont="1" applyFill="1" applyBorder="1" applyAlignment="1">
      <alignment horizontal="center" vertical="center" wrapText="1" shrinkToFit="1"/>
    </xf>
    <xf numFmtId="0" fontId="43" fillId="27" borderId="47" xfId="47" applyFont="1" applyFill="1" applyBorder="1" applyAlignment="1">
      <alignment horizontal="center" vertical="center" wrapText="1" shrinkToFit="1"/>
    </xf>
    <xf numFmtId="0" fontId="43" fillId="26" borderId="16" xfId="47" applyFont="1" applyFill="1" applyBorder="1" applyAlignment="1">
      <alignment horizontal="center" vertical="center"/>
    </xf>
    <xf numFmtId="0" fontId="43" fillId="26" borderId="29" xfId="47" applyFont="1" applyFill="1" applyBorder="1" applyAlignment="1">
      <alignment horizontal="center" vertical="center"/>
    </xf>
    <xf numFmtId="0" fontId="43" fillId="26" borderId="48" xfId="47" applyFont="1" applyFill="1" applyBorder="1" applyAlignment="1">
      <alignment horizontal="center" vertical="center"/>
    </xf>
    <xf numFmtId="0" fontId="43" fillId="27" borderId="18" xfId="47" applyFont="1" applyFill="1" applyBorder="1" applyAlignment="1">
      <alignment horizontal="center" vertical="center"/>
    </xf>
    <xf numFmtId="0" fontId="43" fillId="27" borderId="20" xfId="47" applyFont="1" applyFill="1" applyBorder="1" applyAlignment="1">
      <alignment horizontal="center" vertical="center" wrapText="1" shrinkToFit="1"/>
    </xf>
    <xf numFmtId="0" fontId="43" fillId="27" borderId="18" xfId="47" applyFont="1" applyFill="1" applyBorder="1" applyAlignment="1">
      <alignment horizontal="center" vertical="center" wrapText="1" shrinkToFit="1"/>
    </xf>
    <xf numFmtId="0" fontId="43" fillId="26" borderId="20" xfId="47" applyFont="1" applyFill="1" applyBorder="1" applyAlignment="1">
      <alignment horizontal="center" vertical="center"/>
    </xf>
    <xf numFmtId="0" fontId="43" fillId="26" borderId="94" xfId="47" applyFont="1" applyFill="1" applyBorder="1" applyAlignment="1">
      <alignment horizontal="center" vertical="center"/>
    </xf>
    <xf numFmtId="0" fontId="43" fillId="27" borderId="37" xfId="47" applyFont="1" applyFill="1" applyBorder="1" applyAlignment="1">
      <alignment horizontal="center" vertical="center" wrapText="1" shrinkToFit="1"/>
    </xf>
    <xf numFmtId="0" fontId="43" fillId="27" borderId="36" xfId="47" applyFont="1" applyFill="1" applyBorder="1" applyAlignment="1">
      <alignment horizontal="center" vertical="center" wrapText="1" shrinkToFi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メモ 2" xfId="48"/>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3" xfId="44"/>
    <cellStyle name="標準 4" xfId="46"/>
    <cellStyle name="標準 5" xfId="49"/>
    <cellStyle name="標準 6" xfId="50"/>
    <cellStyle name="標準_第１号様式・付表" xfId="42"/>
    <cellStyle name="標準_通所②" xfId="52"/>
    <cellStyle name="標準_付表　訪問介護　修正版_第一号様式 2" xfId="45"/>
    <cellStyle name="標準_訪問介護申請書" xfId="51"/>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oneCellAnchor>
    <xdr:from>
      <xdr:col>52</xdr:col>
      <xdr:colOff>38061</xdr:colOff>
      <xdr:row>12</xdr:row>
      <xdr:rowOff>104775</xdr:rowOff>
    </xdr:from>
    <xdr:ext cx="809664" cy="357693"/>
    <xdr:sp macro="" textlink="">
      <xdr:nvSpPr>
        <xdr:cNvPr id="2" name="テキスト ボックス 1"/>
        <xdr:cNvSpPr txBox="1"/>
      </xdr:nvSpPr>
      <xdr:spPr>
        <a:xfrm>
          <a:off x="22326561" y="3476625"/>
          <a:ext cx="809664" cy="357693"/>
        </a:xfrm>
        <a:custGeom>
          <a:avLst/>
          <a:gdLst>
            <a:gd name="connsiteX0" fmla="*/ 0 w 781050"/>
            <a:gd name="connsiteY0" fmla="*/ 0 h 264560"/>
            <a:gd name="connsiteX1" fmla="*/ 781050 w 781050"/>
            <a:gd name="connsiteY1" fmla="*/ 0 h 264560"/>
            <a:gd name="connsiteX2" fmla="*/ 781050 w 781050"/>
            <a:gd name="connsiteY2" fmla="*/ 264560 h 264560"/>
            <a:gd name="connsiteX3" fmla="*/ 0 w 781050"/>
            <a:gd name="connsiteY3" fmla="*/ 264560 h 264560"/>
            <a:gd name="connsiteX4" fmla="*/ 0 w 781050"/>
            <a:gd name="connsiteY4" fmla="*/ 0 h 264560"/>
            <a:gd name="connsiteX0" fmla="*/ 28614 w 809664"/>
            <a:gd name="connsiteY0" fmla="*/ 0 h 357693"/>
            <a:gd name="connsiteX1" fmla="*/ 809664 w 809664"/>
            <a:gd name="connsiteY1" fmla="*/ 0 h 357693"/>
            <a:gd name="connsiteX2" fmla="*/ 809664 w 809664"/>
            <a:gd name="connsiteY2" fmla="*/ 264560 h 357693"/>
            <a:gd name="connsiteX3" fmla="*/ 28614 w 809664"/>
            <a:gd name="connsiteY3" fmla="*/ 264560 h 357693"/>
            <a:gd name="connsiteX4" fmla="*/ 28614 w 809664"/>
            <a:gd name="connsiteY4" fmla="*/ 0 h 35769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09664" h="357693">
              <a:moveTo>
                <a:pt x="28614" y="0"/>
              </a:moveTo>
              <a:lnTo>
                <a:pt x="809664" y="0"/>
              </a:lnTo>
              <a:lnTo>
                <a:pt x="809664" y="264560"/>
              </a:lnTo>
              <a:cubicBezTo>
                <a:pt x="549314" y="264560"/>
                <a:pt x="-149186" y="474110"/>
                <a:pt x="28614" y="264560"/>
              </a:cubicBezTo>
              <a:lnTo>
                <a:pt x="28614" y="0"/>
              </a:lnTo>
              <a:close/>
            </a:path>
          </a:pathLst>
        </a:cu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43</xdr:col>
      <xdr:colOff>38099</xdr:colOff>
      <xdr:row>28</xdr:row>
      <xdr:rowOff>85725</xdr:rowOff>
    </xdr:from>
    <xdr:ext cx="1219201" cy="275717"/>
    <xdr:sp macro="" textlink="">
      <xdr:nvSpPr>
        <xdr:cNvPr id="3" name="テキスト ボックス 2"/>
        <xdr:cNvSpPr txBox="1"/>
      </xdr:nvSpPr>
      <xdr:spPr>
        <a:xfrm>
          <a:off x="18468974" y="12144375"/>
          <a:ext cx="121920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b="1">
            <a:latin typeface="+mj-ea"/>
            <a:ea typeface="+mj-ea"/>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52</xdr:col>
      <xdr:colOff>38061</xdr:colOff>
      <xdr:row>12</xdr:row>
      <xdr:rowOff>104775</xdr:rowOff>
    </xdr:from>
    <xdr:ext cx="809664" cy="357693"/>
    <xdr:sp macro="" textlink="">
      <xdr:nvSpPr>
        <xdr:cNvPr id="2" name="テキスト ボックス 1"/>
        <xdr:cNvSpPr txBox="1"/>
      </xdr:nvSpPr>
      <xdr:spPr>
        <a:xfrm>
          <a:off x="22326561" y="3476625"/>
          <a:ext cx="809664" cy="357693"/>
        </a:xfrm>
        <a:custGeom>
          <a:avLst/>
          <a:gdLst>
            <a:gd name="connsiteX0" fmla="*/ 0 w 781050"/>
            <a:gd name="connsiteY0" fmla="*/ 0 h 264560"/>
            <a:gd name="connsiteX1" fmla="*/ 781050 w 781050"/>
            <a:gd name="connsiteY1" fmla="*/ 0 h 264560"/>
            <a:gd name="connsiteX2" fmla="*/ 781050 w 781050"/>
            <a:gd name="connsiteY2" fmla="*/ 264560 h 264560"/>
            <a:gd name="connsiteX3" fmla="*/ 0 w 781050"/>
            <a:gd name="connsiteY3" fmla="*/ 264560 h 264560"/>
            <a:gd name="connsiteX4" fmla="*/ 0 w 781050"/>
            <a:gd name="connsiteY4" fmla="*/ 0 h 264560"/>
            <a:gd name="connsiteX0" fmla="*/ 28614 w 809664"/>
            <a:gd name="connsiteY0" fmla="*/ 0 h 357693"/>
            <a:gd name="connsiteX1" fmla="*/ 809664 w 809664"/>
            <a:gd name="connsiteY1" fmla="*/ 0 h 357693"/>
            <a:gd name="connsiteX2" fmla="*/ 809664 w 809664"/>
            <a:gd name="connsiteY2" fmla="*/ 264560 h 357693"/>
            <a:gd name="connsiteX3" fmla="*/ 28614 w 809664"/>
            <a:gd name="connsiteY3" fmla="*/ 264560 h 357693"/>
            <a:gd name="connsiteX4" fmla="*/ 28614 w 809664"/>
            <a:gd name="connsiteY4" fmla="*/ 0 h 35769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09664" h="357693">
              <a:moveTo>
                <a:pt x="28614" y="0"/>
              </a:moveTo>
              <a:lnTo>
                <a:pt x="809664" y="0"/>
              </a:lnTo>
              <a:lnTo>
                <a:pt x="809664" y="264560"/>
              </a:lnTo>
              <a:cubicBezTo>
                <a:pt x="549314" y="264560"/>
                <a:pt x="-149186" y="474110"/>
                <a:pt x="28614" y="264560"/>
              </a:cubicBezTo>
              <a:lnTo>
                <a:pt x="28614" y="0"/>
              </a:lnTo>
              <a:close/>
            </a:path>
          </a:pathLst>
        </a:cu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43</xdr:col>
      <xdr:colOff>38099</xdr:colOff>
      <xdr:row>28</xdr:row>
      <xdr:rowOff>85725</xdr:rowOff>
    </xdr:from>
    <xdr:ext cx="1219201" cy="275717"/>
    <xdr:sp macro="" textlink="">
      <xdr:nvSpPr>
        <xdr:cNvPr id="3" name="テキスト ボックス 2"/>
        <xdr:cNvSpPr txBox="1"/>
      </xdr:nvSpPr>
      <xdr:spPr>
        <a:xfrm>
          <a:off x="18468974" y="12144375"/>
          <a:ext cx="121920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b="1">
            <a:latin typeface="+mj-ea"/>
            <a:ea typeface="+mj-ea"/>
          </a:endParaRPr>
        </a:p>
      </xdr:txBody>
    </xdr:sp>
    <xdr:clientData/>
  </xdr:oneCellAnchor>
  <xdr:oneCellAnchor>
    <xdr:from>
      <xdr:col>11</xdr:col>
      <xdr:colOff>272761</xdr:colOff>
      <xdr:row>15</xdr:row>
      <xdr:rowOff>158028</xdr:rowOff>
    </xdr:from>
    <xdr:ext cx="3513426" cy="1485034"/>
    <xdr:sp macro="" textlink="">
      <xdr:nvSpPr>
        <xdr:cNvPr id="4" name="テキスト ボックス 3"/>
        <xdr:cNvSpPr txBox="1"/>
      </xdr:nvSpPr>
      <xdr:spPr>
        <a:xfrm>
          <a:off x="4987636" y="5158653"/>
          <a:ext cx="3513426" cy="1485034"/>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ja-JP" sz="2400" b="1">
              <a:solidFill>
                <a:schemeClr val="dk1"/>
              </a:solidFill>
              <a:effectLst/>
              <a:latin typeface="+mn-lt"/>
              <a:ea typeface="+mn-ea"/>
              <a:cs typeface="+mn-cs"/>
            </a:rPr>
            <a:t>他の職種と兼務している場合は職種ごとに勤務時間を記入する。</a:t>
          </a:r>
          <a:endParaRPr lang="ja-JP" altLang="ja-JP" sz="2400">
            <a:effectLst/>
          </a:endParaRPr>
        </a:p>
        <a:p>
          <a:endParaRPr kumimoji="1" lang="ja-JP" altLang="en-US" sz="1100"/>
        </a:p>
      </xdr:txBody>
    </xdr:sp>
    <xdr:clientData/>
  </xdr:oneCellAnchor>
  <xdr:twoCellAnchor>
    <xdr:from>
      <xdr:col>14</xdr:col>
      <xdr:colOff>155865</xdr:colOff>
      <xdr:row>14</xdr:row>
      <xdr:rowOff>227301</xdr:rowOff>
    </xdr:from>
    <xdr:to>
      <xdr:col>15</xdr:col>
      <xdr:colOff>314974</xdr:colOff>
      <xdr:row>15</xdr:row>
      <xdr:rowOff>158028</xdr:rowOff>
    </xdr:to>
    <xdr:cxnSp macro="">
      <xdr:nvCxnSpPr>
        <xdr:cNvPr id="5" name="直線矢印コネクタ 4"/>
        <xdr:cNvCxnSpPr>
          <a:stCxn id="4" idx="0"/>
        </xdr:cNvCxnSpPr>
      </xdr:nvCxnSpPr>
      <xdr:spPr bwMode="auto">
        <a:xfrm flipH="1" flipV="1">
          <a:off x="6156615" y="4685001"/>
          <a:ext cx="587734" cy="473652"/>
        </a:xfrm>
        <a:prstGeom prst="straightConnector1">
          <a:avLst/>
        </a:prstGeom>
        <a:solidFill>
          <a:srgbClr val="090000"/>
        </a:solidFill>
        <a:ln w="38100" cap="flat" cmpd="sng" algn="ctr">
          <a:solidFill>
            <a:srgbClr val="400000"/>
          </a:solidFill>
          <a:prstDash val="solid"/>
          <a:round/>
          <a:headEnd type="none" w="med" len="med"/>
          <a:tailEnd type="triangle" w="lg" len="lg"/>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207819</xdr:colOff>
      <xdr:row>11</xdr:row>
      <xdr:rowOff>365848</xdr:rowOff>
    </xdr:from>
    <xdr:to>
      <xdr:col>15</xdr:col>
      <xdr:colOff>314974</xdr:colOff>
      <xdr:row>15</xdr:row>
      <xdr:rowOff>158028</xdr:rowOff>
    </xdr:to>
    <xdr:cxnSp macro="">
      <xdr:nvCxnSpPr>
        <xdr:cNvPr id="6" name="直線矢印コネクタ 5"/>
        <xdr:cNvCxnSpPr>
          <a:stCxn id="4" idx="0"/>
        </xdr:cNvCxnSpPr>
      </xdr:nvCxnSpPr>
      <xdr:spPr bwMode="auto">
        <a:xfrm flipH="1" flipV="1">
          <a:off x="6208569" y="3194773"/>
          <a:ext cx="535780" cy="1963880"/>
        </a:xfrm>
        <a:prstGeom prst="straightConnector1">
          <a:avLst/>
        </a:prstGeom>
        <a:solidFill>
          <a:srgbClr val="090000"/>
        </a:solidFill>
        <a:ln w="38100" cap="flat" cmpd="sng" algn="ctr">
          <a:solidFill>
            <a:srgbClr val="400000"/>
          </a:solidFill>
          <a:prstDash val="solid"/>
          <a:round/>
          <a:headEnd type="none" w="med" len="med"/>
          <a:tailEnd type="triangle" w="lg" len="lg"/>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46</xdr:col>
      <xdr:colOff>216478</xdr:colOff>
      <xdr:row>31</xdr:row>
      <xdr:rowOff>201325</xdr:rowOff>
    </xdr:from>
    <xdr:to>
      <xdr:col>55</xdr:col>
      <xdr:colOff>238125</xdr:colOff>
      <xdr:row>37</xdr:row>
      <xdr:rowOff>285750</xdr:rowOff>
    </xdr:to>
    <xdr:grpSp>
      <xdr:nvGrpSpPr>
        <xdr:cNvPr id="7" name="グループ化 6"/>
        <xdr:cNvGrpSpPr/>
      </xdr:nvGrpSpPr>
      <xdr:grpSpPr>
        <a:xfrm>
          <a:off x="19933228" y="13369638"/>
          <a:ext cx="3879272" cy="2084675"/>
          <a:chOff x="19933228" y="13369638"/>
          <a:chExt cx="3879272" cy="2084675"/>
        </a:xfrm>
      </xdr:grpSpPr>
      <xdr:sp macro="" textlink="">
        <xdr:nvSpPr>
          <xdr:cNvPr id="8" name="テキスト ボックス 7"/>
          <xdr:cNvSpPr txBox="1"/>
        </xdr:nvSpPr>
        <xdr:spPr>
          <a:xfrm>
            <a:off x="20257940" y="13620750"/>
            <a:ext cx="3411685" cy="1714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2400" b="1">
                <a:latin typeface="+mn-ea"/>
                <a:ea typeface="+mn-ea"/>
              </a:rPr>
              <a:t>白色のセルは</a:t>
            </a:r>
            <a:endParaRPr kumimoji="1" lang="en-US" altLang="ja-JP" sz="2400" b="1">
              <a:latin typeface="+mn-ea"/>
              <a:ea typeface="+mn-ea"/>
            </a:endParaRPr>
          </a:p>
          <a:p>
            <a:r>
              <a:rPr kumimoji="1" lang="ja-JP" altLang="en-US" sz="2400" b="1">
                <a:latin typeface="+mn-ea"/>
                <a:ea typeface="+mn-ea"/>
              </a:rPr>
              <a:t>自動計算されるので</a:t>
            </a:r>
            <a:endParaRPr kumimoji="1" lang="en-US" altLang="ja-JP" sz="2400" b="1">
              <a:latin typeface="+mn-ea"/>
              <a:ea typeface="+mn-ea"/>
            </a:endParaRPr>
          </a:p>
          <a:p>
            <a:r>
              <a:rPr kumimoji="1" lang="ja-JP" altLang="en-US" sz="2400" b="1">
                <a:latin typeface="+mn-ea"/>
                <a:ea typeface="+mn-ea"/>
              </a:rPr>
              <a:t>触らないように</a:t>
            </a:r>
            <a:endParaRPr kumimoji="1" lang="en-US" altLang="ja-JP" sz="2400" b="1">
              <a:latin typeface="+mn-ea"/>
              <a:ea typeface="+mn-ea"/>
            </a:endParaRPr>
          </a:p>
          <a:p>
            <a:r>
              <a:rPr kumimoji="1" lang="ja-JP" altLang="en-US" sz="2400" b="1">
                <a:latin typeface="+mn-ea"/>
                <a:ea typeface="+mn-ea"/>
              </a:rPr>
              <a:t>お願いします</a:t>
            </a:r>
            <a:endParaRPr kumimoji="1" lang="en-US" altLang="ja-JP" sz="2400" b="1">
              <a:latin typeface="+mn-ea"/>
              <a:ea typeface="+mn-ea"/>
            </a:endParaRPr>
          </a:p>
        </xdr:txBody>
      </xdr:sp>
      <xdr:sp macro="" textlink="">
        <xdr:nvSpPr>
          <xdr:cNvPr id="9" name="角丸四角形吹き出し 8"/>
          <xdr:cNvSpPr/>
        </xdr:nvSpPr>
        <xdr:spPr bwMode="auto">
          <a:xfrm>
            <a:off x="19933228" y="13369638"/>
            <a:ext cx="3879272" cy="2084675"/>
          </a:xfrm>
          <a:prstGeom prst="wedgeRoundRectCallout">
            <a:avLst>
              <a:gd name="adj1" fmla="val -20086"/>
              <a:gd name="adj2" fmla="val -105709"/>
              <a:gd name="adj3" fmla="val 16667"/>
            </a:avLst>
          </a:prstGeom>
          <a:no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xdr:col>
      <xdr:colOff>128588</xdr:colOff>
      <xdr:row>24</xdr:row>
      <xdr:rowOff>300037</xdr:rowOff>
    </xdr:from>
    <xdr:ext cx="2905124" cy="1643062"/>
    <xdr:sp macro="" textlink="">
      <xdr:nvSpPr>
        <xdr:cNvPr id="10" name="テキスト ボックス 9"/>
        <xdr:cNvSpPr txBox="1"/>
      </xdr:nvSpPr>
      <xdr:spPr>
        <a:xfrm>
          <a:off x="557213" y="10186987"/>
          <a:ext cx="2905124" cy="1643062"/>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2800" b="1">
              <a:solidFill>
                <a:schemeClr val="dk1"/>
              </a:solidFill>
              <a:effectLst/>
              <a:latin typeface="+mn-lt"/>
              <a:ea typeface="+mn-ea"/>
              <a:cs typeface="+mn-cs"/>
            </a:rPr>
            <a:t>青色のセルは</a:t>
          </a:r>
          <a:endParaRPr kumimoji="1" lang="en-US" altLang="ja-JP" sz="2800" b="1">
            <a:solidFill>
              <a:schemeClr val="dk1"/>
            </a:solidFill>
            <a:effectLst/>
            <a:latin typeface="+mn-lt"/>
            <a:ea typeface="+mn-ea"/>
            <a:cs typeface="+mn-cs"/>
          </a:endParaRPr>
        </a:p>
        <a:p>
          <a:r>
            <a:rPr kumimoji="1" lang="ja-JP" altLang="en-US" sz="2800" b="1">
              <a:solidFill>
                <a:schemeClr val="dk1"/>
              </a:solidFill>
              <a:effectLst/>
              <a:latin typeface="+mn-lt"/>
              <a:ea typeface="+mn-ea"/>
              <a:cs typeface="+mn-cs"/>
            </a:rPr>
            <a:t>プルダウンから</a:t>
          </a:r>
          <a:endParaRPr kumimoji="1" lang="en-US" altLang="ja-JP" sz="2800" b="1">
            <a:solidFill>
              <a:schemeClr val="dk1"/>
            </a:solidFill>
            <a:effectLst/>
            <a:latin typeface="+mn-lt"/>
            <a:ea typeface="+mn-ea"/>
            <a:cs typeface="+mn-cs"/>
          </a:endParaRPr>
        </a:p>
        <a:p>
          <a:r>
            <a:rPr kumimoji="1" lang="ja-JP" altLang="en-US" sz="2800" b="1">
              <a:solidFill>
                <a:schemeClr val="dk1"/>
              </a:solidFill>
              <a:effectLst/>
              <a:latin typeface="+mn-lt"/>
              <a:ea typeface="+mn-ea"/>
              <a:cs typeface="+mn-cs"/>
            </a:rPr>
            <a:t>選択してください</a:t>
          </a:r>
          <a:endParaRPr kumimoji="1" lang="ja-JP" altLang="en-US" sz="2800"/>
        </a:p>
      </xdr:txBody>
    </xdr:sp>
    <xdr:clientData/>
  </xdr:oneCellAnchor>
  <xdr:oneCellAnchor>
    <xdr:from>
      <xdr:col>13</xdr:col>
      <xdr:colOff>204787</xdr:colOff>
      <xdr:row>20</xdr:row>
      <xdr:rowOff>76200</xdr:rowOff>
    </xdr:from>
    <xdr:ext cx="2905124" cy="1238250"/>
    <xdr:sp macro="" textlink="">
      <xdr:nvSpPr>
        <xdr:cNvPr id="11" name="テキスト ボックス 10"/>
        <xdr:cNvSpPr txBox="1"/>
      </xdr:nvSpPr>
      <xdr:spPr>
        <a:xfrm>
          <a:off x="5776912" y="7791450"/>
          <a:ext cx="2905124" cy="1238250"/>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2800" b="1">
              <a:solidFill>
                <a:schemeClr val="dk1"/>
              </a:solidFill>
              <a:effectLst/>
              <a:latin typeface="+mn-lt"/>
              <a:ea typeface="+mn-ea"/>
              <a:cs typeface="+mn-cs"/>
            </a:rPr>
            <a:t>緑色のセルは</a:t>
          </a:r>
          <a:endParaRPr kumimoji="1" lang="en-US" altLang="ja-JP" sz="2800" b="1">
            <a:solidFill>
              <a:schemeClr val="dk1"/>
            </a:solidFill>
            <a:effectLst/>
            <a:latin typeface="+mn-lt"/>
            <a:ea typeface="+mn-ea"/>
            <a:cs typeface="+mn-cs"/>
          </a:endParaRPr>
        </a:p>
        <a:p>
          <a:r>
            <a:rPr kumimoji="1" lang="ja-JP" altLang="en-US" sz="2800" b="1">
              <a:solidFill>
                <a:schemeClr val="dk1"/>
              </a:solidFill>
              <a:effectLst/>
              <a:latin typeface="+mn-lt"/>
              <a:ea typeface="+mn-ea"/>
              <a:cs typeface="+mn-cs"/>
            </a:rPr>
            <a:t>入力してください</a:t>
          </a:r>
          <a:endParaRPr kumimoji="1" lang="ja-JP" altLang="en-US" sz="2800"/>
        </a:p>
      </xdr:txBody>
    </xdr:sp>
    <xdr:clientData/>
  </xdr:oneCellAnchor>
  <xdr:oneCellAnchor>
    <xdr:from>
      <xdr:col>28</xdr:col>
      <xdr:colOff>268432</xdr:colOff>
      <xdr:row>75</xdr:row>
      <xdr:rowOff>121227</xdr:rowOff>
    </xdr:from>
    <xdr:ext cx="6500812" cy="1833564"/>
    <xdr:sp macro="" textlink="">
      <xdr:nvSpPr>
        <xdr:cNvPr id="12" name="テキスト ボックス 11"/>
        <xdr:cNvSpPr txBox="1"/>
      </xdr:nvSpPr>
      <xdr:spPr>
        <a:xfrm>
          <a:off x="12269932" y="25905402"/>
          <a:ext cx="6500812" cy="1833564"/>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2800" b="1">
              <a:solidFill>
                <a:schemeClr val="dk1"/>
              </a:solidFill>
              <a:effectLst/>
              <a:latin typeface="+mn-lt"/>
              <a:ea typeface="+mn-ea"/>
              <a:cs typeface="+mn-cs"/>
            </a:rPr>
            <a:t>　青色のセルはプルダウンから選択、</a:t>
          </a:r>
          <a:endParaRPr kumimoji="1" lang="en-US" altLang="ja-JP" sz="2800" b="1">
            <a:solidFill>
              <a:schemeClr val="dk1"/>
            </a:solidFill>
            <a:effectLst/>
            <a:latin typeface="+mn-lt"/>
            <a:ea typeface="+mn-ea"/>
            <a:cs typeface="+mn-cs"/>
          </a:endParaRPr>
        </a:p>
        <a:p>
          <a:r>
            <a:rPr kumimoji="1" lang="ja-JP" altLang="en-US" sz="2800" b="1">
              <a:solidFill>
                <a:schemeClr val="dk1"/>
              </a:solidFill>
              <a:effectLst/>
              <a:latin typeface="+mn-lt"/>
              <a:ea typeface="+mn-ea"/>
              <a:cs typeface="+mn-cs"/>
            </a:rPr>
            <a:t>　緑色のセルは入力、</a:t>
          </a:r>
          <a:endParaRPr kumimoji="1" lang="en-US" altLang="ja-JP" sz="2800" b="1">
            <a:solidFill>
              <a:schemeClr val="dk1"/>
            </a:solidFill>
            <a:effectLst/>
            <a:latin typeface="+mn-lt"/>
            <a:ea typeface="+mn-ea"/>
            <a:cs typeface="+mn-cs"/>
          </a:endParaRPr>
        </a:p>
        <a:p>
          <a:r>
            <a:rPr kumimoji="1" lang="ja-JP" altLang="en-US" sz="2800" b="1">
              <a:solidFill>
                <a:schemeClr val="dk1"/>
              </a:solidFill>
              <a:effectLst/>
              <a:latin typeface="+mn-lt"/>
              <a:ea typeface="+mn-ea"/>
              <a:cs typeface="+mn-cs"/>
            </a:rPr>
            <a:t>　白色のセルは自動計算されます</a:t>
          </a:r>
          <a:endParaRPr kumimoji="1" lang="ja-JP" altLang="en-US" sz="2800"/>
        </a:p>
      </xdr:txBody>
    </xdr:sp>
    <xdr:clientData/>
  </xdr:oneCellAnchor>
  <xdr:twoCellAnchor>
    <xdr:from>
      <xdr:col>1</xdr:col>
      <xdr:colOff>266700</xdr:colOff>
      <xdr:row>18</xdr:row>
      <xdr:rowOff>228600</xdr:rowOff>
    </xdr:from>
    <xdr:to>
      <xdr:col>10</xdr:col>
      <xdr:colOff>288347</xdr:colOff>
      <xdr:row>23</xdr:row>
      <xdr:rowOff>500062</xdr:rowOff>
    </xdr:to>
    <xdr:sp macro="" textlink="">
      <xdr:nvSpPr>
        <xdr:cNvPr id="13" name="角丸四角形吹き出し 12"/>
        <xdr:cNvSpPr/>
      </xdr:nvSpPr>
      <xdr:spPr bwMode="auto">
        <a:xfrm>
          <a:off x="695325" y="6858000"/>
          <a:ext cx="3879272" cy="2986087"/>
        </a:xfrm>
        <a:prstGeom prst="wedgeRoundRectCallout">
          <a:avLst>
            <a:gd name="adj1" fmla="val -34499"/>
            <a:gd name="adj2" fmla="val -64016"/>
            <a:gd name="adj3" fmla="val 16667"/>
          </a:avLst>
        </a:prstGeom>
        <a:solidFill>
          <a:sysClr val="window" lastClr="FFFFFF"/>
        </a:solid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114300</xdr:colOff>
      <xdr:row>18</xdr:row>
      <xdr:rowOff>490537</xdr:rowOff>
    </xdr:from>
    <xdr:ext cx="3411685" cy="2533650"/>
    <xdr:sp macro="" textlink="">
      <xdr:nvSpPr>
        <xdr:cNvPr id="14" name="テキスト ボックス 13"/>
        <xdr:cNvSpPr txBox="1"/>
      </xdr:nvSpPr>
      <xdr:spPr>
        <a:xfrm>
          <a:off x="971550" y="7119937"/>
          <a:ext cx="3411685" cy="2533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2400" b="1">
              <a:latin typeface="+mn-ea"/>
              <a:ea typeface="+mn-ea"/>
            </a:rPr>
            <a:t>一体型の場合、</a:t>
          </a:r>
          <a:endParaRPr kumimoji="1" lang="en-US" altLang="ja-JP" sz="2400" b="1">
            <a:latin typeface="+mn-ea"/>
            <a:ea typeface="+mn-ea"/>
          </a:endParaRPr>
        </a:p>
        <a:p>
          <a:r>
            <a:rPr kumimoji="1" lang="ja-JP" altLang="en-US" sz="2400" b="1">
              <a:latin typeface="+mn-ea"/>
              <a:ea typeface="+mn-ea"/>
            </a:rPr>
            <a:t>区の一定研修修了者は</a:t>
          </a:r>
          <a:endParaRPr kumimoji="1" lang="en-US" altLang="ja-JP" sz="2400" b="1">
            <a:latin typeface="+mn-ea"/>
            <a:ea typeface="+mn-ea"/>
          </a:endParaRPr>
        </a:p>
        <a:p>
          <a:r>
            <a:rPr kumimoji="1" lang="ja-JP" altLang="en-US" sz="2400" b="1">
              <a:latin typeface="+mn-ea"/>
              <a:ea typeface="+mn-ea"/>
            </a:rPr>
            <a:t>訪問介護員（区）を選択してください。</a:t>
          </a:r>
          <a:endParaRPr kumimoji="1" lang="en-US" altLang="ja-JP" sz="2400" b="1">
            <a:latin typeface="+mn-ea"/>
            <a:ea typeface="+mn-ea"/>
          </a:endParaRPr>
        </a:p>
        <a:p>
          <a:r>
            <a:rPr kumimoji="1" lang="ja-JP" altLang="en-US" sz="2400" b="1">
              <a:latin typeface="+mn-ea"/>
              <a:ea typeface="+mn-ea"/>
            </a:rPr>
            <a:t>常勤換算の対象では</a:t>
          </a:r>
          <a:endParaRPr kumimoji="1" lang="en-US" altLang="ja-JP" sz="2400" b="1">
            <a:latin typeface="+mn-ea"/>
            <a:ea typeface="+mn-ea"/>
          </a:endParaRPr>
        </a:p>
        <a:p>
          <a:r>
            <a:rPr kumimoji="1" lang="ja-JP" altLang="en-US" sz="2400" b="1">
              <a:latin typeface="+mn-ea"/>
              <a:ea typeface="+mn-ea"/>
            </a:rPr>
            <a:t>ありません。</a:t>
          </a:r>
          <a:endParaRPr kumimoji="1" lang="en-US" altLang="ja-JP" sz="2400" b="1">
            <a:latin typeface="+mn-ea"/>
            <a:ea typeface="+mn-ea"/>
          </a:endParaRPr>
        </a:p>
      </xdr:txBody>
    </xdr:sp>
    <xdr:clientData/>
  </xdr:oneCellAnchor>
  <xdr:twoCellAnchor>
    <xdr:from>
      <xdr:col>51</xdr:col>
      <xdr:colOff>266700</xdr:colOff>
      <xdr:row>15</xdr:row>
      <xdr:rowOff>342900</xdr:rowOff>
    </xdr:from>
    <xdr:to>
      <xdr:col>58</xdr:col>
      <xdr:colOff>398317</xdr:colOff>
      <xdr:row>18</xdr:row>
      <xdr:rowOff>400050</xdr:rowOff>
    </xdr:to>
    <xdr:sp macro="" textlink="">
      <xdr:nvSpPr>
        <xdr:cNvPr id="15" name="角丸四角形吹き出し 14"/>
        <xdr:cNvSpPr/>
      </xdr:nvSpPr>
      <xdr:spPr bwMode="auto">
        <a:xfrm>
          <a:off x="22126575" y="5343525"/>
          <a:ext cx="3131992" cy="1685925"/>
        </a:xfrm>
        <a:prstGeom prst="wedgeRoundRectCallout">
          <a:avLst>
            <a:gd name="adj1" fmla="val -84775"/>
            <a:gd name="adj2" fmla="val -179112"/>
            <a:gd name="adj3" fmla="val 16667"/>
          </a:avLst>
        </a:prstGeom>
        <a:solidFill>
          <a:sysClr val="window" lastClr="FFFFFF"/>
        </a:solid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51</xdr:col>
      <xdr:colOff>323851</xdr:colOff>
      <xdr:row>16</xdr:row>
      <xdr:rowOff>0</xdr:rowOff>
    </xdr:from>
    <xdr:ext cx="3105150" cy="1390650"/>
    <xdr:sp macro="" textlink="">
      <xdr:nvSpPr>
        <xdr:cNvPr id="16" name="テキスト ボックス 15"/>
        <xdr:cNvSpPr txBox="1"/>
      </xdr:nvSpPr>
      <xdr:spPr>
        <a:xfrm>
          <a:off x="22183726" y="5543550"/>
          <a:ext cx="3105150" cy="1390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2400" b="1">
              <a:latin typeface="+mn-ea"/>
              <a:ea typeface="+mn-ea"/>
            </a:rPr>
            <a:t>管理者業務は</a:t>
          </a:r>
          <a:endParaRPr kumimoji="1" lang="en-US" altLang="ja-JP" sz="2400" b="1">
            <a:latin typeface="+mn-ea"/>
            <a:ea typeface="+mn-ea"/>
          </a:endParaRPr>
        </a:p>
        <a:p>
          <a:r>
            <a:rPr kumimoji="1" lang="ja-JP" altLang="en-US" sz="2400" b="1">
              <a:latin typeface="+mn-ea"/>
              <a:ea typeface="+mn-ea"/>
            </a:rPr>
            <a:t>常勤換算の対象では</a:t>
          </a:r>
          <a:endParaRPr kumimoji="1" lang="en-US" altLang="ja-JP" sz="2400" b="1">
            <a:latin typeface="+mn-ea"/>
            <a:ea typeface="+mn-ea"/>
          </a:endParaRPr>
        </a:p>
        <a:p>
          <a:r>
            <a:rPr kumimoji="1" lang="ja-JP" altLang="en-US" sz="2400" b="1">
              <a:latin typeface="+mn-ea"/>
              <a:ea typeface="+mn-ea"/>
            </a:rPr>
            <a:t>ありません</a:t>
          </a:r>
          <a:endParaRPr kumimoji="1" lang="en-US" altLang="ja-JP" sz="2400" b="1">
            <a:latin typeface="+mn-ea"/>
            <a:ea typeface="+mn-ea"/>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19</xdr:col>
      <xdr:colOff>380999</xdr:colOff>
      <xdr:row>2</xdr:row>
      <xdr:rowOff>190500</xdr:rowOff>
    </xdr:from>
    <xdr:to>
      <xdr:col>27</xdr:col>
      <xdr:colOff>17318</xdr:colOff>
      <xdr:row>12</xdr:row>
      <xdr:rowOff>0</xdr:rowOff>
    </xdr:to>
    <xdr:sp macro="" textlink="">
      <xdr:nvSpPr>
        <xdr:cNvPr id="2" name="角丸四角形吹き出し 1"/>
        <xdr:cNvSpPr/>
      </xdr:nvSpPr>
      <xdr:spPr bwMode="auto">
        <a:xfrm>
          <a:off x="8353424" y="704850"/>
          <a:ext cx="3065319" cy="2381250"/>
        </a:xfrm>
        <a:prstGeom prst="wedgeRoundRectCallout">
          <a:avLst>
            <a:gd name="adj1" fmla="val -63180"/>
            <a:gd name="adj2" fmla="val 91278"/>
            <a:gd name="adj3" fmla="val 16667"/>
          </a:avLst>
        </a:prstGeom>
        <a:solidFill>
          <a:schemeClr val="bg1"/>
        </a:solid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184004</xdr:colOff>
      <xdr:row>3</xdr:row>
      <xdr:rowOff>192664</xdr:rowOff>
    </xdr:from>
    <xdr:to>
      <xdr:col>27</xdr:col>
      <xdr:colOff>305231</xdr:colOff>
      <xdr:row>11</xdr:row>
      <xdr:rowOff>142874</xdr:rowOff>
    </xdr:to>
    <xdr:sp macro="" textlink="">
      <xdr:nvSpPr>
        <xdr:cNvPr id="3" name="テキスト ボックス 2"/>
        <xdr:cNvSpPr txBox="1"/>
      </xdr:nvSpPr>
      <xdr:spPr>
        <a:xfrm>
          <a:off x="8585054" y="964189"/>
          <a:ext cx="3121602" cy="20076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t>シフト記号表に</a:t>
          </a:r>
          <a:endParaRPr kumimoji="1" lang="en-US" altLang="ja-JP" sz="2400" b="1"/>
        </a:p>
        <a:p>
          <a:r>
            <a:rPr kumimoji="1" lang="ja-JP" altLang="en-US" sz="2400" b="1"/>
            <a:t>勤務時間の</a:t>
          </a:r>
          <a:endParaRPr kumimoji="1" lang="en-US" altLang="ja-JP" sz="2400" b="1"/>
        </a:p>
        <a:p>
          <a:r>
            <a:rPr kumimoji="1" lang="ja-JP" altLang="en-US" sz="2400" b="1"/>
            <a:t>入力してから</a:t>
          </a:r>
          <a:endParaRPr kumimoji="1" lang="en-US" altLang="ja-JP" sz="2400" b="1"/>
        </a:p>
        <a:p>
          <a:r>
            <a:rPr kumimoji="1" lang="ja-JP" altLang="en-US" sz="2400" b="1"/>
            <a:t>選択してください</a:t>
          </a:r>
        </a:p>
      </xdr:txBody>
    </xdr:sp>
    <xdr:clientData/>
  </xdr:twoCellAnchor>
  <xdr:oneCellAnchor>
    <xdr:from>
      <xdr:col>12</xdr:col>
      <xdr:colOff>285751</xdr:colOff>
      <xdr:row>33</xdr:row>
      <xdr:rowOff>47934</xdr:rowOff>
    </xdr:from>
    <xdr:ext cx="3602182" cy="1485034"/>
    <xdr:sp macro="" textlink="">
      <xdr:nvSpPr>
        <xdr:cNvPr id="4" name="テキスト ボックス 3"/>
        <xdr:cNvSpPr txBox="1"/>
      </xdr:nvSpPr>
      <xdr:spPr>
        <a:xfrm>
          <a:off x="5262564" y="8668059"/>
          <a:ext cx="3602182" cy="1485034"/>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ja-JP" sz="2400" b="1">
              <a:solidFill>
                <a:schemeClr val="dk1"/>
              </a:solidFill>
              <a:effectLst/>
              <a:latin typeface="+mn-lt"/>
              <a:ea typeface="+mn-ea"/>
              <a:cs typeface="+mn-cs"/>
            </a:rPr>
            <a:t>他の職種と兼務している場合は職種ごとに勤務時間を記入する。</a:t>
          </a:r>
          <a:endParaRPr lang="ja-JP" altLang="ja-JP" sz="2400">
            <a:effectLst/>
          </a:endParaRPr>
        </a:p>
        <a:p>
          <a:endParaRPr kumimoji="1" lang="ja-JP" altLang="en-US" sz="1100"/>
        </a:p>
      </xdr:txBody>
    </xdr:sp>
    <xdr:clientData/>
  </xdr:oneCellAnchor>
  <xdr:twoCellAnchor>
    <xdr:from>
      <xdr:col>12</xdr:col>
      <xdr:colOff>398318</xdr:colOff>
      <xdr:row>23</xdr:row>
      <xdr:rowOff>34636</xdr:rowOff>
    </xdr:from>
    <xdr:to>
      <xdr:col>15</xdr:col>
      <xdr:colOff>33553</xdr:colOff>
      <xdr:row>33</xdr:row>
      <xdr:rowOff>77930</xdr:rowOff>
    </xdr:to>
    <xdr:cxnSp macro="">
      <xdr:nvCxnSpPr>
        <xdr:cNvPr id="5" name="直線矢印コネクタ 4"/>
        <xdr:cNvCxnSpPr/>
      </xdr:nvCxnSpPr>
      <xdr:spPr bwMode="auto">
        <a:xfrm flipH="1" flipV="1">
          <a:off x="5370368" y="5949661"/>
          <a:ext cx="921110" cy="2615044"/>
        </a:xfrm>
        <a:prstGeom prst="straightConnector1">
          <a:avLst/>
        </a:prstGeom>
        <a:solidFill>
          <a:srgbClr val="090000"/>
        </a:solidFill>
        <a:ln w="38100" cap="flat" cmpd="sng" algn="ctr">
          <a:solidFill>
            <a:srgbClr val="400000"/>
          </a:solidFill>
          <a:prstDash val="solid"/>
          <a:round/>
          <a:headEnd type="none" w="med" len="med"/>
          <a:tailEnd type="triangle" w="lg" len="lg"/>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13</xdr:col>
      <xdr:colOff>225137</xdr:colOff>
      <xdr:row>31</xdr:row>
      <xdr:rowOff>190500</xdr:rowOff>
    </xdr:from>
    <xdr:to>
      <xdr:col>15</xdr:col>
      <xdr:colOff>47409</xdr:colOff>
      <xdr:row>33</xdr:row>
      <xdr:rowOff>74467</xdr:rowOff>
    </xdr:to>
    <xdr:cxnSp macro="">
      <xdr:nvCxnSpPr>
        <xdr:cNvPr id="6" name="直線矢印コネクタ 5"/>
        <xdr:cNvCxnSpPr/>
      </xdr:nvCxnSpPr>
      <xdr:spPr bwMode="auto">
        <a:xfrm flipH="1" flipV="1">
          <a:off x="5625812" y="8162925"/>
          <a:ext cx="679522" cy="398317"/>
        </a:xfrm>
        <a:prstGeom prst="straightConnector1">
          <a:avLst/>
        </a:prstGeom>
        <a:solidFill>
          <a:srgbClr val="090000"/>
        </a:solidFill>
        <a:ln w="38100" cap="flat" cmpd="sng" algn="ctr">
          <a:solidFill>
            <a:srgbClr val="400000"/>
          </a:solidFill>
          <a:prstDash val="solid"/>
          <a:round/>
          <a:headEnd type="none" w="med" len="med"/>
          <a:tailEnd type="triangle" w="lg" len="lg"/>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oneCellAnchor>
    <xdr:from>
      <xdr:col>1</xdr:col>
      <xdr:colOff>142875</xdr:colOff>
      <xdr:row>34</xdr:row>
      <xdr:rowOff>119062</xdr:rowOff>
    </xdr:from>
    <xdr:ext cx="2905124" cy="1643062"/>
    <xdr:sp macro="" textlink="">
      <xdr:nvSpPr>
        <xdr:cNvPr id="7" name="テキスト ボックス 6"/>
        <xdr:cNvSpPr txBox="1"/>
      </xdr:nvSpPr>
      <xdr:spPr>
        <a:xfrm>
          <a:off x="828675" y="8863012"/>
          <a:ext cx="2905124" cy="1643062"/>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2800" b="1">
              <a:solidFill>
                <a:schemeClr val="dk1"/>
              </a:solidFill>
              <a:effectLst/>
              <a:latin typeface="+mn-lt"/>
              <a:ea typeface="+mn-ea"/>
              <a:cs typeface="+mn-cs"/>
            </a:rPr>
            <a:t>青色のセルは</a:t>
          </a:r>
          <a:endParaRPr kumimoji="1" lang="en-US" altLang="ja-JP" sz="2800" b="1">
            <a:solidFill>
              <a:schemeClr val="dk1"/>
            </a:solidFill>
            <a:effectLst/>
            <a:latin typeface="+mn-lt"/>
            <a:ea typeface="+mn-ea"/>
            <a:cs typeface="+mn-cs"/>
          </a:endParaRPr>
        </a:p>
        <a:p>
          <a:r>
            <a:rPr kumimoji="1" lang="ja-JP" altLang="en-US" sz="2800" b="1">
              <a:solidFill>
                <a:schemeClr val="dk1"/>
              </a:solidFill>
              <a:effectLst/>
              <a:latin typeface="+mn-lt"/>
              <a:ea typeface="+mn-ea"/>
              <a:cs typeface="+mn-cs"/>
            </a:rPr>
            <a:t>プルダウンから</a:t>
          </a:r>
          <a:endParaRPr kumimoji="1" lang="en-US" altLang="ja-JP" sz="2800" b="1">
            <a:solidFill>
              <a:schemeClr val="dk1"/>
            </a:solidFill>
            <a:effectLst/>
            <a:latin typeface="+mn-lt"/>
            <a:ea typeface="+mn-ea"/>
            <a:cs typeface="+mn-cs"/>
          </a:endParaRPr>
        </a:p>
        <a:p>
          <a:r>
            <a:rPr kumimoji="1" lang="ja-JP" altLang="en-US" sz="2800" b="1">
              <a:solidFill>
                <a:schemeClr val="dk1"/>
              </a:solidFill>
              <a:effectLst/>
              <a:latin typeface="+mn-lt"/>
              <a:ea typeface="+mn-ea"/>
              <a:cs typeface="+mn-cs"/>
            </a:rPr>
            <a:t>選択してください</a:t>
          </a:r>
          <a:endParaRPr kumimoji="1" lang="ja-JP" altLang="en-US" sz="2800"/>
        </a:p>
      </xdr:txBody>
    </xdr:sp>
    <xdr:clientData/>
  </xdr:oneCellAnchor>
  <xdr:oneCellAnchor>
    <xdr:from>
      <xdr:col>10</xdr:col>
      <xdr:colOff>0</xdr:colOff>
      <xdr:row>40</xdr:row>
      <xdr:rowOff>95250</xdr:rowOff>
    </xdr:from>
    <xdr:ext cx="2905124" cy="1238250"/>
    <xdr:sp macro="" textlink="">
      <xdr:nvSpPr>
        <xdr:cNvPr id="8" name="テキスト ボックス 7"/>
        <xdr:cNvSpPr txBox="1"/>
      </xdr:nvSpPr>
      <xdr:spPr>
        <a:xfrm>
          <a:off x="4114800" y="10382250"/>
          <a:ext cx="2905124" cy="1238250"/>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2800" b="1">
              <a:solidFill>
                <a:schemeClr val="dk1"/>
              </a:solidFill>
              <a:effectLst/>
              <a:latin typeface="+mn-lt"/>
              <a:ea typeface="+mn-ea"/>
              <a:cs typeface="+mn-cs"/>
            </a:rPr>
            <a:t>緑色のセルは</a:t>
          </a:r>
          <a:endParaRPr kumimoji="1" lang="en-US" altLang="ja-JP" sz="2800" b="1">
            <a:solidFill>
              <a:schemeClr val="dk1"/>
            </a:solidFill>
            <a:effectLst/>
            <a:latin typeface="+mn-lt"/>
            <a:ea typeface="+mn-ea"/>
            <a:cs typeface="+mn-cs"/>
          </a:endParaRPr>
        </a:p>
        <a:p>
          <a:r>
            <a:rPr kumimoji="1" lang="ja-JP" altLang="en-US" sz="2800" b="1">
              <a:solidFill>
                <a:schemeClr val="dk1"/>
              </a:solidFill>
              <a:effectLst/>
              <a:latin typeface="+mn-lt"/>
              <a:ea typeface="+mn-ea"/>
              <a:cs typeface="+mn-cs"/>
            </a:rPr>
            <a:t>入力してください</a:t>
          </a:r>
          <a:endParaRPr kumimoji="1" lang="ja-JP" altLang="en-US" sz="2800"/>
        </a:p>
      </xdr:txBody>
    </xdr:sp>
    <xdr:clientData/>
  </xdr:oneCellAnchor>
  <xdr:twoCellAnchor>
    <xdr:from>
      <xdr:col>48</xdr:col>
      <xdr:colOff>381000</xdr:colOff>
      <xdr:row>58</xdr:row>
      <xdr:rowOff>1</xdr:rowOff>
    </xdr:from>
    <xdr:to>
      <xdr:col>57</xdr:col>
      <xdr:colOff>357187</xdr:colOff>
      <xdr:row>64</xdr:row>
      <xdr:rowOff>47625</xdr:rowOff>
    </xdr:to>
    <xdr:sp macro="" textlink="">
      <xdr:nvSpPr>
        <xdr:cNvPr id="9" name="角丸四角形吹き出し 8"/>
        <xdr:cNvSpPr/>
      </xdr:nvSpPr>
      <xdr:spPr bwMode="auto">
        <a:xfrm>
          <a:off x="20783550" y="14735176"/>
          <a:ext cx="3833812" cy="1762124"/>
        </a:xfrm>
        <a:prstGeom prst="wedgeRoundRectCallout">
          <a:avLst>
            <a:gd name="adj1" fmla="val -20086"/>
            <a:gd name="adj2" fmla="val -105709"/>
            <a:gd name="adj3" fmla="val 16667"/>
          </a:avLst>
        </a:prstGeom>
        <a:solidFill>
          <a:sysClr val="window" lastClr="FFFFFF"/>
        </a:solid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49</xdr:col>
      <xdr:colOff>214312</xdr:colOff>
      <xdr:row>58</xdr:row>
      <xdr:rowOff>23814</xdr:rowOff>
    </xdr:from>
    <xdr:ext cx="3411685" cy="1714500"/>
    <xdr:sp macro="" textlink="">
      <xdr:nvSpPr>
        <xdr:cNvPr id="10" name="テキスト ボックス 9"/>
        <xdr:cNvSpPr txBox="1"/>
      </xdr:nvSpPr>
      <xdr:spPr>
        <a:xfrm>
          <a:off x="21045487" y="14758989"/>
          <a:ext cx="3411685" cy="1714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2400" b="1">
              <a:latin typeface="+mn-ea"/>
              <a:ea typeface="+mn-ea"/>
            </a:rPr>
            <a:t>白色のセルは</a:t>
          </a:r>
          <a:endParaRPr kumimoji="1" lang="en-US" altLang="ja-JP" sz="2400" b="1">
            <a:latin typeface="+mn-ea"/>
            <a:ea typeface="+mn-ea"/>
          </a:endParaRPr>
        </a:p>
        <a:p>
          <a:r>
            <a:rPr kumimoji="1" lang="ja-JP" altLang="en-US" sz="2400" b="1">
              <a:latin typeface="+mn-ea"/>
              <a:ea typeface="+mn-ea"/>
            </a:rPr>
            <a:t>自動計算されるので</a:t>
          </a:r>
          <a:endParaRPr kumimoji="1" lang="en-US" altLang="ja-JP" sz="2400" b="1">
            <a:latin typeface="+mn-ea"/>
            <a:ea typeface="+mn-ea"/>
          </a:endParaRPr>
        </a:p>
        <a:p>
          <a:r>
            <a:rPr kumimoji="1" lang="ja-JP" altLang="en-US" sz="2400" b="1">
              <a:latin typeface="+mn-ea"/>
              <a:ea typeface="+mn-ea"/>
            </a:rPr>
            <a:t>触らないように</a:t>
          </a:r>
          <a:endParaRPr kumimoji="1" lang="en-US" altLang="ja-JP" sz="2400" b="1">
            <a:latin typeface="+mn-ea"/>
            <a:ea typeface="+mn-ea"/>
          </a:endParaRPr>
        </a:p>
        <a:p>
          <a:r>
            <a:rPr kumimoji="1" lang="ja-JP" altLang="en-US" sz="2400" b="1">
              <a:latin typeface="+mn-ea"/>
              <a:ea typeface="+mn-ea"/>
            </a:rPr>
            <a:t>お願いします</a:t>
          </a:r>
          <a:endParaRPr kumimoji="1" lang="en-US" altLang="ja-JP" sz="2400" b="1">
            <a:latin typeface="+mn-ea"/>
            <a:ea typeface="+mn-ea"/>
          </a:endParaRPr>
        </a:p>
      </xdr:txBody>
    </xdr:sp>
    <xdr:clientData/>
  </xdr:oneCellAnchor>
  <xdr:twoCellAnchor>
    <xdr:from>
      <xdr:col>46</xdr:col>
      <xdr:colOff>54428</xdr:colOff>
      <xdr:row>11</xdr:row>
      <xdr:rowOff>122466</xdr:rowOff>
    </xdr:from>
    <xdr:to>
      <xdr:col>52</xdr:col>
      <xdr:colOff>13607</xdr:colOff>
      <xdr:row>17</xdr:row>
      <xdr:rowOff>108858</xdr:rowOff>
    </xdr:to>
    <xdr:sp macro="" textlink="">
      <xdr:nvSpPr>
        <xdr:cNvPr id="11" name="角丸四角形吹き出し 10"/>
        <xdr:cNvSpPr/>
      </xdr:nvSpPr>
      <xdr:spPr bwMode="auto">
        <a:xfrm>
          <a:off x="19599728" y="2951391"/>
          <a:ext cx="2530929" cy="1529442"/>
        </a:xfrm>
        <a:prstGeom prst="wedgeRoundRectCallout">
          <a:avLst>
            <a:gd name="adj1" fmla="val 63862"/>
            <a:gd name="adj2" fmla="val -99786"/>
            <a:gd name="adj3" fmla="val 16667"/>
          </a:avLst>
        </a:prstGeom>
        <a:solidFill>
          <a:schemeClr val="bg1"/>
        </a:solid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46</xdr:col>
      <xdr:colOff>204106</xdr:colOff>
      <xdr:row>12</xdr:row>
      <xdr:rowOff>136072</xdr:rowOff>
    </xdr:from>
    <xdr:to>
      <xdr:col>53</xdr:col>
      <xdr:colOff>332137</xdr:colOff>
      <xdr:row>16</xdr:row>
      <xdr:rowOff>122464</xdr:rowOff>
    </xdr:to>
    <xdr:sp macro="" textlink="">
      <xdr:nvSpPr>
        <xdr:cNvPr id="12" name="テキスト ボックス 11"/>
        <xdr:cNvSpPr txBox="1"/>
      </xdr:nvSpPr>
      <xdr:spPr>
        <a:xfrm>
          <a:off x="19749406" y="3222172"/>
          <a:ext cx="3128406" cy="1015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t>単位ごとに</a:t>
          </a:r>
          <a:endParaRPr kumimoji="1" lang="en-US" altLang="ja-JP" sz="2400" b="1"/>
        </a:p>
        <a:p>
          <a:r>
            <a:rPr kumimoji="1" lang="ja-JP" altLang="en-US" sz="2400" b="1"/>
            <a:t>作成してください</a:t>
          </a:r>
          <a:endParaRPr kumimoji="1" lang="en-US" altLang="ja-JP" sz="2400" b="1"/>
        </a:p>
      </xdr:txBody>
    </xdr:sp>
    <xdr:clientData/>
  </xdr:twoCellAnchor>
  <xdr:twoCellAnchor>
    <xdr:from>
      <xdr:col>44</xdr:col>
      <xdr:colOff>285749</xdr:colOff>
      <xdr:row>19</xdr:row>
      <xdr:rowOff>214312</xdr:rowOff>
    </xdr:from>
    <xdr:to>
      <xdr:col>59</xdr:col>
      <xdr:colOff>0</xdr:colOff>
      <xdr:row>40</xdr:row>
      <xdr:rowOff>142874</xdr:rowOff>
    </xdr:to>
    <xdr:sp macro="" textlink="">
      <xdr:nvSpPr>
        <xdr:cNvPr id="13" name="テキスト ボックス 12"/>
        <xdr:cNvSpPr txBox="1"/>
      </xdr:nvSpPr>
      <xdr:spPr>
        <a:xfrm>
          <a:off x="18973799" y="5100637"/>
          <a:ext cx="6143626" cy="532923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t>２単位目を作成する際も</a:t>
          </a:r>
          <a:endParaRPr kumimoji="1" lang="en-US" altLang="ja-JP" sz="2400" b="1"/>
        </a:p>
        <a:p>
          <a:r>
            <a:rPr kumimoji="1" lang="ja-JP" altLang="en-US" sz="2400" b="1"/>
            <a:t>同じシフト記号表を使って、</a:t>
          </a:r>
          <a:endParaRPr kumimoji="1" lang="en-US" altLang="ja-JP" sz="2400" b="1"/>
        </a:p>
        <a:p>
          <a:r>
            <a:rPr kumimoji="1" lang="ja-JP" altLang="en-US" sz="2400" b="1"/>
            <a:t>使用していない記号を使用してください。</a:t>
          </a:r>
          <a:endParaRPr kumimoji="1" lang="en-US" altLang="ja-JP" sz="2400" b="1"/>
        </a:p>
        <a:p>
          <a:r>
            <a:rPr kumimoji="1" lang="ja-JP" altLang="en-US" sz="2400" b="1"/>
            <a:t>シートをコピーして作成すれば、</a:t>
          </a:r>
          <a:endParaRPr kumimoji="1" lang="en-US" altLang="ja-JP" sz="2400" b="1"/>
        </a:p>
        <a:p>
          <a:r>
            <a:rPr kumimoji="1" lang="ja-JP" altLang="en-US" sz="2400" b="1"/>
            <a:t>計算式もそのままコピーされます。</a:t>
          </a:r>
          <a:endParaRPr kumimoji="1" lang="en-US" altLang="ja-JP" sz="2400" b="1"/>
        </a:p>
        <a:p>
          <a:endParaRPr kumimoji="1" lang="en-US" altLang="ja-JP" sz="2400" b="1"/>
        </a:p>
        <a:p>
          <a:r>
            <a:rPr kumimoji="1" lang="en-US" altLang="ja-JP" sz="2400" b="1"/>
            <a:t>【</a:t>
          </a:r>
          <a:r>
            <a:rPr kumimoji="1" lang="ja-JP" altLang="en-US" sz="2400" b="1"/>
            <a:t>コピー方法</a:t>
          </a:r>
          <a:r>
            <a:rPr kumimoji="1" lang="en-US" altLang="ja-JP" sz="2400" b="1"/>
            <a:t>】</a:t>
          </a:r>
        </a:p>
        <a:p>
          <a:r>
            <a:rPr kumimoji="1" lang="ja-JP" altLang="en-US" sz="2400" b="1"/>
            <a:t>①勤務形態一覧表のシートタブにカーソルを合わせ、右クリック</a:t>
          </a:r>
          <a:endParaRPr kumimoji="1" lang="en-US" altLang="ja-JP" sz="2400" b="1"/>
        </a:p>
        <a:p>
          <a:r>
            <a:rPr kumimoji="1" lang="ja-JP" altLang="en-US" sz="2400" b="1"/>
            <a:t>②「移動またはコピー」を選択</a:t>
          </a:r>
          <a:endParaRPr kumimoji="1" lang="en-US" altLang="ja-JP" sz="2400" b="1"/>
        </a:p>
        <a:p>
          <a:r>
            <a:rPr kumimoji="1" lang="ja-JP" altLang="en-US" sz="2400" b="1"/>
            <a:t>③コピーしたものを挿入したい場所を選択し、</a:t>
          </a:r>
          <a:endParaRPr kumimoji="1" lang="en-US" altLang="ja-JP" sz="2400" b="1"/>
        </a:p>
        <a:p>
          <a:r>
            <a:rPr kumimoji="1" lang="ja-JP" altLang="en-US" sz="2400" b="1"/>
            <a:t>「コピーを作成する」にチェックを入れＯＫ</a:t>
          </a:r>
          <a:endParaRPr kumimoji="1" lang="en-US" altLang="ja-JP" sz="2400" b="1"/>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21</xdr:col>
      <xdr:colOff>105353</xdr:colOff>
      <xdr:row>8</xdr:row>
      <xdr:rowOff>303068</xdr:rowOff>
    </xdr:from>
    <xdr:ext cx="3602182" cy="1905000"/>
    <xdr:sp macro="" textlink="">
      <xdr:nvSpPr>
        <xdr:cNvPr id="2" name="テキスト ボックス 1"/>
        <xdr:cNvSpPr txBox="1"/>
      </xdr:nvSpPr>
      <xdr:spPr>
        <a:xfrm>
          <a:off x="14716703" y="2970068"/>
          <a:ext cx="3602182" cy="1905000"/>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ja-JP" sz="2400" b="1">
              <a:solidFill>
                <a:schemeClr val="dk1"/>
              </a:solidFill>
              <a:effectLst/>
              <a:latin typeface="+mn-lt"/>
              <a:ea typeface="+mn-ea"/>
              <a:cs typeface="+mn-cs"/>
            </a:rPr>
            <a:t>白色のセルは</a:t>
          </a:r>
          <a:endParaRPr lang="ja-JP" altLang="ja-JP" sz="2400">
            <a:effectLst/>
          </a:endParaRPr>
        </a:p>
        <a:p>
          <a:r>
            <a:rPr kumimoji="1" lang="ja-JP" altLang="ja-JP" sz="2400" b="1">
              <a:solidFill>
                <a:schemeClr val="dk1"/>
              </a:solidFill>
              <a:effectLst/>
              <a:latin typeface="+mn-lt"/>
              <a:ea typeface="+mn-ea"/>
              <a:cs typeface="+mn-cs"/>
            </a:rPr>
            <a:t>自動計算されるので</a:t>
          </a:r>
          <a:endParaRPr lang="ja-JP" altLang="ja-JP" sz="2400">
            <a:effectLst/>
          </a:endParaRPr>
        </a:p>
        <a:p>
          <a:r>
            <a:rPr kumimoji="1" lang="ja-JP" altLang="ja-JP" sz="2400" b="1">
              <a:solidFill>
                <a:schemeClr val="dk1"/>
              </a:solidFill>
              <a:effectLst/>
              <a:latin typeface="+mn-lt"/>
              <a:ea typeface="+mn-ea"/>
              <a:cs typeface="+mn-cs"/>
            </a:rPr>
            <a:t>触らないように</a:t>
          </a:r>
          <a:endParaRPr lang="ja-JP" altLang="ja-JP" sz="2400">
            <a:effectLst/>
          </a:endParaRPr>
        </a:p>
        <a:p>
          <a:r>
            <a:rPr kumimoji="1" lang="ja-JP" altLang="ja-JP" sz="2400" b="1">
              <a:solidFill>
                <a:schemeClr val="dk1"/>
              </a:solidFill>
              <a:effectLst/>
              <a:latin typeface="+mn-lt"/>
              <a:ea typeface="+mn-ea"/>
              <a:cs typeface="+mn-cs"/>
            </a:rPr>
            <a:t>お願いします</a:t>
          </a:r>
          <a:endParaRPr lang="ja-JP" altLang="ja-JP" sz="2400">
            <a:effectLst/>
          </a:endParaRPr>
        </a:p>
      </xdr:txBody>
    </xdr:sp>
    <xdr:clientData/>
  </xdr:oneCellAnchor>
  <xdr:twoCellAnchor>
    <xdr:from>
      <xdr:col>10</xdr:col>
      <xdr:colOff>886114</xdr:colOff>
      <xdr:row>11</xdr:row>
      <xdr:rowOff>268432</xdr:rowOff>
    </xdr:from>
    <xdr:to>
      <xdr:col>21</xdr:col>
      <xdr:colOff>105353</xdr:colOff>
      <xdr:row>17</xdr:row>
      <xdr:rowOff>167409</xdr:rowOff>
    </xdr:to>
    <xdr:cxnSp macro="">
      <xdr:nvCxnSpPr>
        <xdr:cNvPr id="3" name="直線矢印コネクタ 2"/>
        <xdr:cNvCxnSpPr>
          <a:stCxn id="2" idx="1"/>
        </xdr:cNvCxnSpPr>
      </xdr:nvCxnSpPr>
      <xdr:spPr bwMode="auto">
        <a:xfrm flipH="1">
          <a:off x="6963064" y="3935557"/>
          <a:ext cx="7753639" cy="1899227"/>
        </a:xfrm>
        <a:prstGeom prst="straightConnector1">
          <a:avLst/>
        </a:prstGeom>
        <a:solidFill>
          <a:srgbClr val="090000"/>
        </a:solidFill>
        <a:ln w="38100" cap="flat" cmpd="sng" algn="ctr">
          <a:solidFill>
            <a:srgbClr val="400000"/>
          </a:solidFill>
          <a:prstDash val="solid"/>
          <a:round/>
          <a:headEnd type="none" w="med" len="med"/>
          <a:tailEnd type="triangle" w="lg" len="lg"/>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18</xdr:col>
      <xdr:colOff>1108364</xdr:colOff>
      <xdr:row>8</xdr:row>
      <xdr:rowOff>69272</xdr:rowOff>
    </xdr:from>
    <xdr:to>
      <xdr:col>21</xdr:col>
      <xdr:colOff>105353</xdr:colOff>
      <xdr:row>11</xdr:row>
      <xdr:rowOff>268432</xdr:rowOff>
    </xdr:to>
    <xdr:cxnSp macro="">
      <xdr:nvCxnSpPr>
        <xdr:cNvPr id="4" name="直線矢印コネクタ 3"/>
        <xdr:cNvCxnSpPr>
          <a:stCxn id="2" idx="1"/>
        </xdr:cNvCxnSpPr>
      </xdr:nvCxnSpPr>
      <xdr:spPr bwMode="auto">
        <a:xfrm flipH="1" flipV="1">
          <a:off x="13052714" y="2736272"/>
          <a:ext cx="1663989" cy="1199285"/>
        </a:xfrm>
        <a:prstGeom prst="straightConnector1">
          <a:avLst/>
        </a:prstGeom>
        <a:solidFill>
          <a:srgbClr val="090000"/>
        </a:solidFill>
        <a:ln w="38100" cap="flat" cmpd="sng" algn="ctr">
          <a:solidFill>
            <a:srgbClr val="400000"/>
          </a:solidFill>
          <a:prstDash val="solid"/>
          <a:round/>
          <a:headEnd type="none" w="med" len="med"/>
          <a:tailEnd type="triangle" w="lg" len="lg"/>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588819</xdr:colOff>
      <xdr:row>20</xdr:row>
      <xdr:rowOff>111125</xdr:rowOff>
    </xdr:from>
    <xdr:to>
      <xdr:col>22</xdr:col>
      <xdr:colOff>1870364</xdr:colOff>
      <xdr:row>27</xdr:row>
      <xdr:rowOff>111125</xdr:rowOff>
    </xdr:to>
    <xdr:grpSp>
      <xdr:nvGrpSpPr>
        <xdr:cNvPr id="5" name="グループ化 4"/>
        <xdr:cNvGrpSpPr/>
      </xdr:nvGrpSpPr>
      <xdr:grpSpPr>
        <a:xfrm>
          <a:off x="2251364" y="6692034"/>
          <a:ext cx="14374091" cy="2303318"/>
          <a:chOff x="3349625" y="8747125"/>
          <a:chExt cx="12576612" cy="2333625"/>
        </a:xfrm>
      </xdr:grpSpPr>
      <xdr:sp macro="" textlink="">
        <xdr:nvSpPr>
          <xdr:cNvPr id="6" name="角丸四角形 5"/>
          <xdr:cNvSpPr/>
        </xdr:nvSpPr>
        <xdr:spPr bwMode="auto">
          <a:xfrm>
            <a:off x="3349625" y="8747125"/>
            <a:ext cx="12576612" cy="2333625"/>
          </a:xfrm>
          <a:prstGeom prst="roundRect">
            <a:avLst/>
          </a:prstGeom>
          <a:ln w="76200">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テキスト ボックス 6"/>
          <xdr:cNvSpPr txBox="1"/>
        </xdr:nvSpPr>
        <xdr:spPr>
          <a:xfrm>
            <a:off x="3968750" y="9271001"/>
            <a:ext cx="11890375" cy="1397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200" b="1">
                <a:solidFill>
                  <a:srgbClr val="FF0000"/>
                </a:solidFill>
              </a:rPr>
              <a:t>※</a:t>
            </a:r>
            <a:r>
              <a:rPr kumimoji="1" lang="ja-JP" altLang="en-US" sz="6000" b="1">
                <a:solidFill>
                  <a:srgbClr val="FF0000"/>
                </a:solidFill>
              </a:rPr>
              <a:t>シフト記号表も必ずご提出ください</a:t>
            </a:r>
            <a:r>
              <a:rPr kumimoji="1" lang="en-US" altLang="ja-JP" sz="7200" b="1">
                <a:solidFill>
                  <a:srgbClr val="FF0000"/>
                </a:solidFill>
              </a:rPr>
              <a:t>※</a:t>
            </a:r>
            <a:endParaRPr kumimoji="1" lang="ja-JP" altLang="en-US" sz="7200" b="1">
              <a:solidFill>
                <a:srgbClr val="FF0000"/>
              </a:solidFill>
            </a:endParaRPr>
          </a:p>
        </xdr:txBody>
      </xdr:sp>
    </xdr:grpSp>
    <xdr:clientData/>
  </xdr:twoCellAnchor>
  <xdr:twoCellAnchor>
    <xdr:from>
      <xdr:col>2</xdr:col>
      <xdr:colOff>744682</xdr:colOff>
      <xdr:row>4</xdr:row>
      <xdr:rowOff>51954</xdr:rowOff>
    </xdr:from>
    <xdr:to>
      <xdr:col>11</xdr:col>
      <xdr:colOff>103909</xdr:colOff>
      <xdr:row>10</xdr:row>
      <xdr:rowOff>0</xdr:rowOff>
    </xdr:to>
    <xdr:sp macro="" textlink="">
      <xdr:nvSpPr>
        <xdr:cNvPr id="8" name="角丸四角形 7"/>
        <xdr:cNvSpPr/>
      </xdr:nvSpPr>
      <xdr:spPr bwMode="auto">
        <a:xfrm>
          <a:off x="1344757" y="1385454"/>
          <a:ext cx="6036252" cy="1948296"/>
        </a:xfrm>
        <a:prstGeom prst="roundRect">
          <a:avLst/>
        </a:prstGeom>
        <a:noFill/>
        <a:ln w="762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762001</xdr:colOff>
      <xdr:row>9</xdr:row>
      <xdr:rowOff>259772</xdr:rowOff>
    </xdr:from>
    <xdr:to>
      <xdr:col>11</xdr:col>
      <xdr:colOff>121228</xdr:colOff>
      <xdr:row>15</xdr:row>
      <xdr:rowOff>207818</xdr:rowOff>
    </xdr:to>
    <xdr:sp macro="" textlink="">
      <xdr:nvSpPr>
        <xdr:cNvPr id="9" name="角丸四角形 8"/>
        <xdr:cNvSpPr/>
      </xdr:nvSpPr>
      <xdr:spPr bwMode="auto">
        <a:xfrm>
          <a:off x="1362076" y="3260147"/>
          <a:ext cx="6036252" cy="1948296"/>
        </a:xfrm>
        <a:prstGeom prst="roundRect">
          <a:avLst/>
        </a:prstGeom>
        <a:noFill/>
        <a:ln w="762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121228</xdr:colOff>
      <xdr:row>7</xdr:row>
      <xdr:rowOff>69274</xdr:rowOff>
    </xdr:from>
    <xdr:ext cx="3602182" cy="1905000"/>
    <xdr:sp macro="" textlink="">
      <xdr:nvSpPr>
        <xdr:cNvPr id="10" name="テキスト ボックス 9"/>
        <xdr:cNvSpPr txBox="1"/>
      </xdr:nvSpPr>
      <xdr:spPr>
        <a:xfrm>
          <a:off x="8865178" y="2402899"/>
          <a:ext cx="3602182" cy="1905000"/>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2400" b="1">
              <a:solidFill>
                <a:schemeClr val="dk1"/>
              </a:solidFill>
              <a:effectLst/>
              <a:latin typeface="+mn-lt"/>
              <a:ea typeface="+mn-ea"/>
              <a:cs typeface="+mn-cs"/>
            </a:rPr>
            <a:t>２単位目は</a:t>
          </a:r>
          <a:endParaRPr kumimoji="1" lang="en-US" altLang="ja-JP" sz="2400" b="1">
            <a:solidFill>
              <a:schemeClr val="dk1"/>
            </a:solidFill>
            <a:effectLst/>
            <a:latin typeface="+mn-lt"/>
            <a:ea typeface="+mn-ea"/>
            <a:cs typeface="+mn-cs"/>
          </a:endParaRPr>
        </a:p>
        <a:p>
          <a:r>
            <a:rPr kumimoji="1" lang="ja-JP" altLang="en-US" sz="2400" b="1">
              <a:solidFill>
                <a:schemeClr val="dk1"/>
              </a:solidFill>
              <a:effectLst/>
              <a:latin typeface="+mn-lt"/>
              <a:ea typeface="+mn-ea"/>
              <a:cs typeface="+mn-cs"/>
            </a:rPr>
            <a:t>１単位目の入力で</a:t>
          </a:r>
          <a:endParaRPr kumimoji="1" lang="en-US" altLang="ja-JP" sz="2400" b="1">
            <a:solidFill>
              <a:schemeClr val="dk1"/>
            </a:solidFill>
            <a:effectLst/>
            <a:latin typeface="+mn-lt"/>
            <a:ea typeface="+mn-ea"/>
            <a:cs typeface="+mn-cs"/>
          </a:endParaRPr>
        </a:p>
        <a:p>
          <a:r>
            <a:rPr kumimoji="1" lang="ja-JP" altLang="en-US" sz="2400" b="1">
              <a:solidFill>
                <a:schemeClr val="dk1"/>
              </a:solidFill>
              <a:effectLst/>
              <a:latin typeface="+mn-lt"/>
              <a:ea typeface="+mn-ea"/>
              <a:cs typeface="+mn-cs"/>
            </a:rPr>
            <a:t>使用していない記号を</a:t>
          </a:r>
          <a:endParaRPr kumimoji="1" lang="en-US" altLang="ja-JP" sz="2400" b="1">
            <a:solidFill>
              <a:schemeClr val="dk1"/>
            </a:solidFill>
            <a:effectLst/>
            <a:latin typeface="+mn-lt"/>
            <a:ea typeface="+mn-ea"/>
            <a:cs typeface="+mn-cs"/>
          </a:endParaRPr>
        </a:p>
        <a:p>
          <a:r>
            <a:rPr kumimoji="1" lang="ja-JP" altLang="en-US" sz="2400" b="1">
              <a:solidFill>
                <a:schemeClr val="dk1"/>
              </a:solidFill>
              <a:effectLst/>
              <a:latin typeface="+mn-lt"/>
              <a:ea typeface="+mn-ea"/>
              <a:cs typeface="+mn-cs"/>
            </a:rPr>
            <a:t>使用してください</a:t>
          </a:r>
          <a:endParaRPr kumimoji="1" lang="en-US" altLang="ja-JP" sz="2400" b="1">
            <a:solidFill>
              <a:schemeClr val="dk1"/>
            </a:solidFill>
            <a:effectLst/>
            <a:latin typeface="+mn-lt"/>
            <a:ea typeface="+mn-ea"/>
            <a:cs typeface="+mn-cs"/>
          </a:endParaRPr>
        </a:p>
        <a:p>
          <a:endParaRPr lang="ja-JP" altLang="ja-JP" sz="2400">
            <a:effectLst/>
          </a:endParaRPr>
        </a:p>
      </xdr:txBody>
    </xdr:sp>
    <xdr:clientData/>
  </xdr:oneCellAnchor>
  <xdr:twoCellAnchor>
    <xdr:from>
      <xdr:col>11</xdr:col>
      <xdr:colOff>69274</xdr:colOff>
      <xdr:row>10</xdr:row>
      <xdr:rowOff>34637</xdr:rowOff>
    </xdr:from>
    <xdr:to>
      <xdr:col>13</xdr:col>
      <xdr:colOff>121228</xdr:colOff>
      <xdr:row>13</xdr:row>
      <xdr:rowOff>138546</xdr:rowOff>
    </xdr:to>
    <xdr:cxnSp macro="">
      <xdr:nvCxnSpPr>
        <xdr:cNvPr id="11" name="直線矢印コネクタ 10"/>
        <xdr:cNvCxnSpPr>
          <a:stCxn id="10" idx="1"/>
        </xdr:cNvCxnSpPr>
      </xdr:nvCxnSpPr>
      <xdr:spPr bwMode="auto">
        <a:xfrm flipH="1">
          <a:off x="7346374" y="3368387"/>
          <a:ext cx="1518804" cy="1104034"/>
        </a:xfrm>
        <a:prstGeom prst="straightConnector1">
          <a:avLst/>
        </a:prstGeom>
        <a:solidFill>
          <a:srgbClr val="090000"/>
        </a:solidFill>
        <a:ln w="38100" cap="flat" cmpd="sng" algn="ctr">
          <a:solidFill>
            <a:srgbClr val="400000"/>
          </a:solidFill>
          <a:prstDash val="solid"/>
          <a:round/>
          <a:headEnd type="none" w="med" len="med"/>
          <a:tailEnd type="triangle" w="lg" len="lg"/>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oneCellAnchor>
    <xdr:from>
      <xdr:col>8</xdr:col>
      <xdr:colOff>658091</xdr:colOff>
      <xdr:row>7</xdr:row>
      <xdr:rowOff>121227</xdr:rowOff>
    </xdr:from>
    <xdr:ext cx="1697182" cy="571500"/>
    <xdr:sp macro="" textlink="">
      <xdr:nvSpPr>
        <xdr:cNvPr id="12" name="テキスト ボックス 11"/>
        <xdr:cNvSpPr txBox="1"/>
      </xdr:nvSpPr>
      <xdr:spPr>
        <a:xfrm>
          <a:off x="5268191" y="2454852"/>
          <a:ext cx="1697182" cy="571500"/>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2400" b="1">
              <a:solidFill>
                <a:schemeClr val="dk1"/>
              </a:solidFill>
              <a:effectLst/>
              <a:latin typeface="+mn-lt"/>
              <a:ea typeface="+mn-ea"/>
              <a:cs typeface="+mn-cs"/>
            </a:rPr>
            <a:t>１単位目</a:t>
          </a:r>
          <a:endParaRPr kumimoji="1" lang="en-US" altLang="ja-JP" sz="2400" b="1">
            <a:solidFill>
              <a:schemeClr val="dk1"/>
            </a:solidFill>
            <a:effectLst/>
            <a:latin typeface="+mn-lt"/>
            <a:ea typeface="+mn-ea"/>
            <a:cs typeface="+mn-cs"/>
          </a:endParaRPr>
        </a:p>
        <a:p>
          <a:endParaRPr lang="ja-JP" altLang="ja-JP" sz="2400">
            <a:effectLst/>
          </a:endParaRPr>
        </a:p>
      </xdr:txBody>
    </xdr:sp>
    <xdr:clientData/>
  </xdr:oneCellAnchor>
  <xdr:oneCellAnchor>
    <xdr:from>
      <xdr:col>8</xdr:col>
      <xdr:colOff>675409</xdr:colOff>
      <xdr:row>13</xdr:row>
      <xdr:rowOff>121227</xdr:rowOff>
    </xdr:from>
    <xdr:ext cx="1697182" cy="571500"/>
    <xdr:sp macro="" textlink="">
      <xdr:nvSpPr>
        <xdr:cNvPr id="13" name="テキスト ボックス 12"/>
        <xdr:cNvSpPr txBox="1"/>
      </xdr:nvSpPr>
      <xdr:spPr>
        <a:xfrm>
          <a:off x="5285509" y="4455102"/>
          <a:ext cx="1697182" cy="571500"/>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2400" b="1">
              <a:solidFill>
                <a:schemeClr val="dk1"/>
              </a:solidFill>
              <a:effectLst/>
              <a:latin typeface="+mn-lt"/>
              <a:ea typeface="+mn-ea"/>
              <a:cs typeface="+mn-cs"/>
            </a:rPr>
            <a:t>２単位目</a:t>
          </a:r>
          <a:endParaRPr kumimoji="1" lang="en-US" altLang="ja-JP" sz="2400" b="1">
            <a:solidFill>
              <a:schemeClr val="dk1"/>
            </a:solidFill>
            <a:effectLst/>
            <a:latin typeface="+mn-lt"/>
            <a:ea typeface="+mn-ea"/>
            <a:cs typeface="+mn-cs"/>
          </a:endParaRPr>
        </a:p>
        <a:p>
          <a:endParaRPr lang="ja-JP" altLang="ja-JP" sz="2400">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966;&#36935;&#27096;&#24335;&#26696;_&#23455;&#32318;_03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1411\&#20171;&#35703;&#20107;&#26989;&#32773;&#20418;\Users\T10N03728\Local%20Settings\Temporary%20Internet%20Files\Low\Content.IE5\4XY0BILN\&#20803;&#12487;&#12540;&#12479;\&#27096;&#24335;&#65302;&#12461;&#12515;&#12522;&#12450;&#12497;&#12473;&#35352;&#20837;&#2036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1411\&#20171;&#35703;&#20107;&#26989;&#32773;&#20418;\Users\T10N03728\Local%20Settings\Temporary%20Internet%20Files\Low\Content.IE5\XF7XVOQW\24sinrei(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row r="15">
          <cell r="M15" t="str">
            <v>○○ケアサービス</v>
          </cell>
        </row>
      </sheetData>
      <sheetData sheetId="2"/>
      <sheetData sheetId="3"/>
      <sheetData sheetId="4">
        <row r="4">
          <cell r="A4" t="str">
            <v>訪問介護</v>
          </cell>
        </row>
        <row r="5">
          <cell r="A5" t="str">
            <v>訪問型サービス（独自）</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row r="26">
          <cell r="A26" t="str">
            <v>介護医療院</v>
          </cell>
        </row>
        <row r="27">
          <cell r="A27" t="str">
            <v>短期入所療養介護（介護予防）（医療院）</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Sheet3"/>
      <sheetName val="サービス種類一覧"/>
    </sheetNames>
    <sheetDataSet>
      <sheetData sheetId="0"/>
      <sheetData sheetId="1" refreshError="1"/>
      <sheetData sheetId="2" refreshError="1"/>
      <sheetData sheetId="3" refreshError="1"/>
      <sheetData sheetId="4" refreshError="1"/>
      <sheetData sheetId="5">
        <row r="4">
          <cell r="B4" t="str">
            <v>訪問介護（介護予防含む）</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６（ｷｬﾘｱﾊﾟｽ等届）要件Ⅰ例"/>
      <sheetName val="様式６（ｷｬﾘｱﾊﾟｽ等届）要件Ⅱ"/>
      <sheetName val="様式６添付（周知方法）"/>
      <sheetName val="参考（派遣委託誓約書）"/>
      <sheetName val="申請・支給スケジュール（24年度）"/>
      <sheetName val="賃金改善実施期間"/>
      <sheetName val="整理表"/>
      <sheetName val="労働保険証明の例"/>
    </sheetNames>
    <sheetDataSet>
      <sheetData sheetId="0"/>
      <sheetData sheetId="1"/>
      <sheetData sheetId="2"/>
      <sheetData sheetId="3"/>
      <sheetData sheetId="4">
        <row r="5">
          <cell r="A5" t="str">
            <v>訪問介護（介護予防含む）</v>
          </cell>
        </row>
        <row r="6">
          <cell r="A6" t="str">
            <v>夜間対応型訪問介護</v>
          </cell>
        </row>
        <row r="7">
          <cell r="A7" t="str">
            <v>訪問入浴介護（介護予防含む）</v>
          </cell>
        </row>
        <row r="8">
          <cell r="A8" t="str">
            <v>通所介護（介護予防含む）</v>
          </cell>
        </row>
        <row r="9">
          <cell r="A9" t="str">
            <v>認知症対応型通所介護（介護予防含む）</v>
          </cell>
        </row>
        <row r="10">
          <cell r="A10" t="str">
            <v>通所リハビリテーション（介護予防含む）</v>
          </cell>
        </row>
        <row r="11">
          <cell r="A11" t="str">
            <v>短期入所生活介護（介護予防含む）</v>
          </cell>
        </row>
        <row r="12">
          <cell r="A12" t="str">
            <v>短期入所療養介護（老健）（介護予防含む）</v>
          </cell>
        </row>
        <row r="13">
          <cell r="A13" t="str">
            <v>短期入所療養介護（老健以外）（介護予防含む）</v>
          </cell>
        </row>
        <row r="14">
          <cell r="A14" t="str">
            <v>特定施設入居者生活介護（介護予防含む）</v>
          </cell>
        </row>
        <row r="15">
          <cell r="A15" t="str">
            <v>地域密着型特定施設入居者生活介護</v>
          </cell>
        </row>
        <row r="16">
          <cell r="A16" t="str">
            <v>認知症対応型共同生活介護（介護予防含む）</v>
          </cell>
        </row>
        <row r="17">
          <cell r="A17" t="str">
            <v>小規模多機能型居宅介護（介護予防含む）</v>
          </cell>
        </row>
        <row r="18">
          <cell r="A18" t="str">
            <v>介護福祉施設サービス</v>
          </cell>
        </row>
        <row r="19">
          <cell r="A19" t="str">
            <v>地域密着型介護老人福祉施設</v>
          </cell>
        </row>
        <row r="20">
          <cell r="A20" t="str">
            <v>介護保健施設サービス</v>
          </cell>
        </row>
        <row r="21">
          <cell r="A21" t="str">
            <v>介護療養施設サービス</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F48"/>
  <sheetViews>
    <sheetView tabSelected="1" view="pageBreakPreview" zoomScale="62" zoomScaleNormal="100" zoomScaleSheetLayoutView="62" workbookViewId="0">
      <selection activeCell="AD14" sqref="AD14"/>
    </sheetView>
  </sheetViews>
  <sheetFormatPr defaultRowHeight="13.5" x14ac:dyDescent="0.15"/>
  <cols>
    <col min="1" max="35" width="3" style="12" customWidth="1"/>
    <col min="36" max="36" width="2.875" style="12" customWidth="1"/>
    <col min="37" max="242" width="9" style="12"/>
    <col min="243" max="243" width="5.625" style="12" customWidth="1"/>
    <col min="244" max="290" width="2" style="12" customWidth="1"/>
    <col min="291" max="498" width="9" style="12"/>
    <col min="499" max="499" width="5.625" style="12" customWidth="1"/>
    <col min="500" max="546" width="2" style="12" customWidth="1"/>
    <col min="547" max="754" width="9" style="12"/>
    <col min="755" max="755" width="5.625" style="12" customWidth="1"/>
    <col min="756" max="802" width="2" style="12" customWidth="1"/>
    <col min="803" max="1010" width="9" style="12"/>
    <col min="1011" max="1011" width="5.625" style="12" customWidth="1"/>
    <col min="1012" max="1058" width="2" style="12" customWidth="1"/>
    <col min="1059" max="1266" width="9" style="12"/>
    <col min="1267" max="1267" width="5.625" style="12" customWidth="1"/>
    <col min="1268" max="1314" width="2" style="12" customWidth="1"/>
    <col min="1315" max="1522" width="9" style="12"/>
    <col min="1523" max="1523" width="5.625" style="12" customWidth="1"/>
    <col min="1524" max="1570" width="2" style="12" customWidth="1"/>
    <col min="1571" max="1778" width="9" style="12"/>
    <col min="1779" max="1779" width="5.625" style="12" customWidth="1"/>
    <col min="1780" max="1826" width="2" style="12" customWidth="1"/>
    <col min="1827" max="2034" width="9" style="12"/>
    <col min="2035" max="2035" width="5.625" style="12" customWidth="1"/>
    <col min="2036" max="2082" width="2" style="12" customWidth="1"/>
    <col min="2083" max="2290" width="9" style="12"/>
    <col min="2291" max="2291" width="5.625" style="12" customWidth="1"/>
    <col min="2292" max="2338" width="2" style="12" customWidth="1"/>
    <col min="2339" max="2546" width="9" style="12"/>
    <col min="2547" max="2547" width="5.625" style="12" customWidth="1"/>
    <col min="2548" max="2594" width="2" style="12" customWidth="1"/>
    <col min="2595" max="2802" width="9" style="12"/>
    <col min="2803" max="2803" width="5.625" style="12" customWidth="1"/>
    <col min="2804" max="2850" width="2" style="12" customWidth="1"/>
    <col min="2851" max="3058" width="9" style="12"/>
    <col min="3059" max="3059" width="5.625" style="12" customWidth="1"/>
    <col min="3060" max="3106" width="2" style="12" customWidth="1"/>
    <col min="3107" max="3314" width="9" style="12"/>
    <col min="3315" max="3315" width="5.625" style="12" customWidth="1"/>
    <col min="3316" max="3362" width="2" style="12" customWidth="1"/>
    <col min="3363" max="3570" width="9" style="12"/>
    <col min="3571" max="3571" width="5.625" style="12" customWidth="1"/>
    <col min="3572" max="3618" width="2" style="12" customWidth="1"/>
    <col min="3619" max="3826" width="9" style="12"/>
    <col min="3827" max="3827" width="5.625" style="12" customWidth="1"/>
    <col min="3828" max="3874" width="2" style="12" customWidth="1"/>
    <col min="3875" max="4082" width="9" style="12"/>
    <col min="4083" max="4083" width="5.625" style="12" customWidth="1"/>
    <col min="4084" max="4130" width="2" style="12" customWidth="1"/>
    <col min="4131" max="4338" width="9" style="12"/>
    <col min="4339" max="4339" width="5.625" style="12" customWidth="1"/>
    <col min="4340" max="4386" width="2" style="12" customWidth="1"/>
    <col min="4387" max="4594" width="9" style="12"/>
    <col min="4595" max="4595" width="5.625" style="12" customWidth="1"/>
    <col min="4596" max="4642" width="2" style="12" customWidth="1"/>
    <col min="4643" max="4850" width="9" style="12"/>
    <col min="4851" max="4851" width="5.625" style="12" customWidth="1"/>
    <col min="4852" max="4898" width="2" style="12" customWidth="1"/>
    <col min="4899" max="5106" width="9" style="12"/>
    <col min="5107" max="5107" width="5.625" style="12" customWidth="1"/>
    <col min="5108" max="5154" width="2" style="12" customWidth="1"/>
    <col min="5155" max="5362" width="9" style="12"/>
    <col min="5363" max="5363" width="5.625" style="12" customWidth="1"/>
    <col min="5364" max="5410" width="2" style="12" customWidth="1"/>
    <col min="5411" max="5618" width="9" style="12"/>
    <col min="5619" max="5619" width="5.625" style="12" customWidth="1"/>
    <col min="5620" max="5666" width="2" style="12" customWidth="1"/>
    <col min="5667" max="5874" width="9" style="12"/>
    <col min="5875" max="5875" width="5.625" style="12" customWidth="1"/>
    <col min="5876" max="5922" width="2" style="12" customWidth="1"/>
    <col min="5923" max="6130" width="9" style="12"/>
    <col min="6131" max="6131" width="5.625" style="12" customWidth="1"/>
    <col min="6132" max="6178" width="2" style="12" customWidth="1"/>
    <col min="6179" max="6386" width="9" style="12"/>
    <col min="6387" max="6387" width="5.625" style="12" customWidth="1"/>
    <col min="6388" max="6434" width="2" style="12" customWidth="1"/>
    <col min="6435" max="6642" width="9" style="12"/>
    <col min="6643" max="6643" width="5.625" style="12" customWidth="1"/>
    <col min="6644" max="6690" width="2" style="12" customWidth="1"/>
    <col min="6691" max="6898" width="9" style="12"/>
    <col min="6899" max="6899" width="5.625" style="12" customWidth="1"/>
    <col min="6900" max="6946" width="2" style="12" customWidth="1"/>
    <col min="6947" max="7154" width="9" style="12"/>
    <col min="7155" max="7155" width="5.625" style="12" customWidth="1"/>
    <col min="7156" max="7202" width="2" style="12" customWidth="1"/>
    <col min="7203" max="7410" width="9" style="12"/>
    <col min="7411" max="7411" width="5.625" style="12" customWidth="1"/>
    <col min="7412" max="7458" width="2" style="12" customWidth="1"/>
    <col min="7459" max="7666" width="9" style="12"/>
    <col min="7667" max="7667" width="5.625" style="12" customWidth="1"/>
    <col min="7668" max="7714" width="2" style="12" customWidth="1"/>
    <col min="7715" max="7922" width="9" style="12"/>
    <col min="7923" max="7923" width="5.625" style="12" customWidth="1"/>
    <col min="7924" max="7970" width="2" style="12" customWidth="1"/>
    <col min="7971" max="8178" width="9" style="12"/>
    <col min="8179" max="8179" width="5.625" style="12" customWidth="1"/>
    <col min="8180" max="8226" width="2" style="12" customWidth="1"/>
    <col min="8227" max="8434" width="9" style="12"/>
    <col min="8435" max="8435" width="5.625" style="12" customWidth="1"/>
    <col min="8436" max="8482" width="2" style="12" customWidth="1"/>
    <col min="8483" max="8690" width="9" style="12"/>
    <col min="8691" max="8691" width="5.625" style="12" customWidth="1"/>
    <col min="8692" max="8738" width="2" style="12" customWidth="1"/>
    <col min="8739" max="8946" width="9" style="12"/>
    <col min="8947" max="8947" width="5.625" style="12" customWidth="1"/>
    <col min="8948" max="8994" width="2" style="12" customWidth="1"/>
    <col min="8995" max="9202" width="9" style="12"/>
    <col min="9203" max="9203" width="5.625" style="12" customWidth="1"/>
    <col min="9204" max="9250" width="2" style="12" customWidth="1"/>
    <col min="9251" max="9458" width="9" style="12"/>
    <col min="9459" max="9459" width="5.625" style="12" customWidth="1"/>
    <col min="9460" max="9506" width="2" style="12" customWidth="1"/>
    <col min="9507" max="9714" width="9" style="12"/>
    <col min="9715" max="9715" width="5.625" style="12" customWidth="1"/>
    <col min="9716" max="9762" width="2" style="12" customWidth="1"/>
    <col min="9763" max="9970" width="9" style="12"/>
    <col min="9971" max="9971" width="5.625" style="12" customWidth="1"/>
    <col min="9972" max="10018" width="2" style="12" customWidth="1"/>
    <col min="10019" max="10226" width="9" style="12"/>
    <col min="10227" max="10227" width="5.625" style="12" customWidth="1"/>
    <col min="10228" max="10274" width="2" style="12" customWidth="1"/>
    <col min="10275" max="10482" width="9" style="12"/>
    <col min="10483" max="10483" width="5.625" style="12" customWidth="1"/>
    <col min="10484" max="10530" width="2" style="12" customWidth="1"/>
    <col min="10531" max="10738" width="9" style="12"/>
    <col min="10739" max="10739" width="5.625" style="12" customWidth="1"/>
    <col min="10740" max="10786" width="2" style="12" customWidth="1"/>
    <col min="10787" max="10994" width="9" style="12"/>
    <col min="10995" max="10995" width="5.625" style="12" customWidth="1"/>
    <col min="10996" max="11042" width="2" style="12" customWidth="1"/>
    <col min="11043" max="11250" width="9" style="12"/>
    <col min="11251" max="11251" width="5.625" style="12" customWidth="1"/>
    <col min="11252" max="11298" width="2" style="12" customWidth="1"/>
    <col min="11299" max="11506" width="9" style="12"/>
    <col min="11507" max="11507" width="5.625" style="12" customWidth="1"/>
    <col min="11508" max="11554" width="2" style="12" customWidth="1"/>
    <col min="11555" max="11762" width="9" style="12"/>
    <col min="11763" max="11763" width="5.625" style="12" customWidth="1"/>
    <col min="11764" max="11810" width="2" style="12" customWidth="1"/>
    <col min="11811" max="12018" width="9" style="12"/>
    <col min="12019" max="12019" width="5.625" style="12" customWidth="1"/>
    <col min="12020" max="12066" width="2" style="12" customWidth="1"/>
    <col min="12067" max="12274" width="9" style="12"/>
    <col min="12275" max="12275" width="5.625" style="12" customWidth="1"/>
    <col min="12276" max="12322" width="2" style="12" customWidth="1"/>
    <col min="12323" max="12530" width="9" style="12"/>
    <col min="12531" max="12531" width="5.625" style="12" customWidth="1"/>
    <col min="12532" max="12578" width="2" style="12" customWidth="1"/>
    <col min="12579" max="12786" width="9" style="12"/>
    <col min="12787" max="12787" width="5.625" style="12" customWidth="1"/>
    <col min="12788" max="12834" width="2" style="12" customWidth="1"/>
    <col min="12835" max="13042" width="9" style="12"/>
    <col min="13043" max="13043" width="5.625" style="12" customWidth="1"/>
    <col min="13044" max="13090" width="2" style="12" customWidth="1"/>
    <col min="13091" max="13298" width="9" style="12"/>
    <col min="13299" max="13299" width="5.625" style="12" customWidth="1"/>
    <col min="13300" max="13346" width="2" style="12" customWidth="1"/>
    <col min="13347" max="13554" width="9" style="12"/>
    <col min="13555" max="13555" width="5.625" style="12" customWidth="1"/>
    <col min="13556" max="13602" width="2" style="12" customWidth="1"/>
    <col min="13603" max="13810" width="9" style="12"/>
    <col min="13811" max="13811" width="5.625" style="12" customWidth="1"/>
    <col min="13812" max="13858" width="2" style="12" customWidth="1"/>
    <col min="13859" max="14066" width="9" style="12"/>
    <col min="14067" max="14067" width="5.625" style="12" customWidth="1"/>
    <col min="14068" max="14114" width="2" style="12" customWidth="1"/>
    <col min="14115" max="14322" width="9" style="12"/>
    <col min="14323" max="14323" width="5.625" style="12" customWidth="1"/>
    <col min="14324" max="14370" width="2" style="12" customWidth="1"/>
    <col min="14371" max="14578" width="9" style="12"/>
    <col min="14579" max="14579" width="5.625" style="12" customWidth="1"/>
    <col min="14580" max="14626" width="2" style="12" customWidth="1"/>
    <col min="14627" max="14834" width="9" style="12"/>
    <col min="14835" max="14835" width="5.625" style="12" customWidth="1"/>
    <col min="14836" max="14882" width="2" style="12" customWidth="1"/>
    <col min="14883" max="15090" width="9" style="12"/>
    <col min="15091" max="15091" width="5.625" style="12" customWidth="1"/>
    <col min="15092" max="15138" width="2" style="12" customWidth="1"/>
    <col min="15139" max="15346" width="9" style="12"/>
    <col min="15347" max="15347" width="5.625" style="12" customWidth="1"/>
    <col min="15348" max="15394" width="2" style="12" customWidth="1"/>
    <col min="15395" max="15602" width="9" style="12"/>
    <col min="15603" max="15603" width="5.625" style="12" customWidth="1"/>
    <col min="15604" max="15650" width="2" style="12" customWidth="1"/>
    <col min="15651" max="15858" width="9" style="12"/>
    <col min="15859" max="15859" width="5.625" style="12" customWidth="1"/>
    <col min="15860" max="15906" width="2" style="12" customWidth="1"/>
    <col min="15907" max="16114" width="9" style="12"/>
    <col min="16115" max="16115" width="5.625" style="12" customWidth="1"/>
    <col min="16116" max="16162" width="2" style="12" customWidth="1"/>
    <col min="16163" max="16384" width="9" style="12"/>
  </cols>
  <sheetData>
    <row r="1" spans="1:58" ht="5.25" customHeight="1" x14ac:dyDescent="0.15"/>
    <row r="2" spans="1:58" s="1" customFormat="1" ht="17.25" customHeight="1" x14ac:dyDescent="0.15">
      <c r="A2" s="10" t="s">
        <v>35</v>
      </c>
      <c r="B2" s="2"/>
      <c r="C2" s="2"/>
      <c r="D2" s="2"/>
      <c r="E2" s="2"/>
      <c r="F2" s="2"/>
      <c r="G2" s="2"/>
      <c r="L2" s="3"/>
      <c r="M2" s="3"/>
      <c r="V2" s="4"/>
      <c r="X2" s="3"/>
      <c r="Y2" s="3"/>
      <c r="AK2" s="11"/>
      <c r="AL2" s="11"/>
      <c r="AM2" s="11"/>
      <c r="AN2" s="11"/>
      <c r="AO2" s="11"/>
      <c r="AP2" s="11"/>
      <c r="AQ2" s="11"/>
      <c r="AR2" s="11"/>
      <c r="AS2" s="11"/>
      <c r="AT2" s="11"/>
      <c r="AU2" s="4"/>
      <c r="AV2" s="4"/>
      <c r="AW2" s="4"/>
      <c r="AX2" s="4"/>
      <c r="AY2" s="4"/>
      <c r="AZ2" s="4"/>
      <c r="BA2" s="4"/>
      <c r="BB2" s="4"/>
      <c r="BC2" s="4"/>
      <c r="BD2" s="11"/>
      <c r="BE2" s="11"/>
      <c r="BF2" s="11"/>
    </row>
    <row r="3" spans="1:58" s="1" customFormat="1" ht="4.5" customHeight="1" x14ac:dyDescent="0.15">
      <c r="V3" s="4"/>
      <c r="W3" s="4"/>
      <c r="X3" s="4"/>
      <c r="Y3" s="4"/>
      <c r="Z3" s="4"/>
      <c r="AA3" s="4"/>
      <c r="AB3" s="4"/>
      <c r="AC3" s="4"/>
      <c r="AD3" s="4"/>
      <c r="AK3" s="11"/>
      <c r="AL3" s="11"/>
      <c r="AM3" s="11"/>
      <c r="AN3" s="11"/>
      <c r="AO3" s="11"/>
      <c r="AP3" s="11"/>
      <c r="AQ3" s="11"/>
      <c r="AR3" s="11"/>
      <c r="AS3" s="11"/>
      <c r="AT3" s="11"/>
      <c r="AU3" s="4"/>
      <c r="AV3" s="4"/>
      <c r="AW3" s="4"/>
      <c r="AX3" s="4"/>
      <c r="AY3" s="4"/>
      <c r="AZ3" s="4"/>
      <c r="BA3" s="4"/>
      <c r="BB3" s="4"/>
      <c r="BC3" s="4"/>
      <c r="BD3" s="11"/>
      <c r="BE3" s="11"/>
      <c r="BF3" s="11"/>
    </row>
    <row r="4" spans="1:58" s="1" customFormat="1" ht="17.25" x14ac:dyDescent="0.15">
      <c r="A4" s="231" t="s">
        <v>36</v>
      </c>
      <c r="B4" s="231"/>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11"/>
      <c r="AL4" s="11"/>
      <c r="AM4" s="11"/>
      <c r="AN4" s="11"/>
      <c r="AO4" s="11"/>
      <c r="AP4" s="11"/>
      <c r="AQ4" s="11"/>
      <c r="AR4" s="11"/>
      <c r="AS4" s="11"/>
      <c r="AT4" s="11"/>
      <c r="AU4" s="11"/>
      <c r="AV4" s="11"/>
      <c r="AW4" s="11"/>
      <c r="AX4" s="11"/>
      <c r="AY4" s="4"/>
      <c r="AZ4" s="4"/>
      <c r="BA4" s="4"/>
      <c r="BB4" s="4"/>
      <c r="BC4" s="4"/>
      <c r="BD4" s="4"/>
      <c r="BE4" s="4"/>
      <c r="BF4" s="4"/>
    </row>
    <row r="5" spans="1:58" s="1" customFormat="1" ht="17.25" x14ac:dyDescent="0.15">
      <c r="A5" s="231" t="s">
        <v>37</v>
      </c>
      <c r="B5" s="231"/>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0"/>
      <c r="AL5" s="20"/>
      <c r="AM5" s="20"/>
      <c r="AN5" s="20"/>
      <c r="AO5" s="20"/>
      <c r="AP5" s="20"/>
      <c r="AQ5" s="20"/>
      <c r="AR5" s="20"/>
      <c r="AS5" s="20"/>
      <c r="AT5" s="20"/>
      <c r="AU5" s="20"/>
      <c r="AV5" s="20"/>
      <c r="AW5" s="20"/>
      <c r="AX5" s="20"/>
      <c r="AY5" s="4"/>
      <c r="AZ5" s="4"/>
      <c r="BA5" s="4"/>
      <c r="BB5" s="4"/>
      <c r="BC5" s="4"/>
      <c r="BD5" s="4"/>
      <c r="BE5" s="4"/>
      <c r="BF5" s="4"/>
    </row>
    <row r="6" spans="1:58" s="1" customFormat="1" ht="17.25" x14ac:dyDescent="0.15">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20"/>
      <c r="AL6" s="20"/>
      <c r="AM6" s="20"/>
      <c r="AN6" s="20"/>
      <c r="AO6" s="20"/>
      <c r="AP6" s="20"/>
      <c r="AQ6" s="20"/>
      <c r="AR6" s="20"/>
      <c r="AS6" s="20"/>
      <c r="AT6" s="20"/>
      <c r="AU6" s="20"/>
      <c r="AV6" s="20"/>
      <c r="AW6" s="20"/>
      <c r="AX6" s="20"/>
      <c r="AY6" s="4"/>
      <c r="AZ6" s="4"/>
      <c r="BA6" s="4"/>
      <c r="BB6" s="4"/>
      <c r="BC6" s="4"/>
      <c r="BD6" s="4"/>
      <c r="BE6" s="4"/>
      <c r="BF6" s="4"/>
    </row>
    <row r="7" spans="1:58" s="1" customFormat="1" ht="9.75" customHeight="1" x14ac:dyDescent="0.15">
      <c r="G7" s="11"/>
      <c r="H7" s="11"/>
      <c r="I7" s="11"/>
      <c r="J7" s="11"/>
      <c r="K7" s="11"/>
      <c r="L7" s="11"/>
      <c r="M7" s="11"/>
      <c r="N7" s="11"/>
      <c r="O7" s="11"/>
      <c r="P7" s="11"/>
      <c r="Q7" s="11"/>
      <c r="AK7" s="11"/>
      <c r="AL7" s="11"/>
      <c r="AM7" s="11"/>
      <c r="AN7" s="11"/>
      <c r="AO7" s="11"/>
      <c r="AP7" s="11"/>
      <c r="AQ7" s="11"/>
      <c r="AR7" s="11"/>
      <c r="AS7" s="11"/>
      <c r="AT7" s="11"/>
      <c r="AU7" s="11"/>
      <c r="AV7" s="11"/>
      <c r="AW7" s="11"/>
      <c r="AX7" s="11"/>
      <c r="AY7" s="4"/>
      <c r="AZ7" s="4"/>
      <c r="BA7" s="4"/>
      <c r="BB7" s="4"/>
      <c r="BC7" s="4"/>
      <c r="BD7" s="4"/>
      <c r="BE7" s="4"/>
      <c r="BF7" s="4"/>
    </row>
    <row r="8" spans="1:58" s="1" customFormat="1" ht="15.95" customHeight="1" x14ac:dyDescent="0.15">
      <c r="C8" s="11"/>
      <c r="D8" s="11"/>
      <c r="F8" s="11"/>
      <c r="G8" s="11"/>
      <c r="H8" s="11"/>
      <c r="I8" s="11"/>
      <c r="J8" s="11"/>
      <c r="K8" s="11"/>
      <c r="V8" s="266"/>
      <c r="W8" s="266"/>
      <c r="X8" s="266"/>
      <c r="Y8" s="266"/>
      <c r="Z8" s="266"/>
      <c r="AA8" s="265"/>
      <c r="AB8" s="265"/>
      <c r="AC8" s="1" t="s">
        <v>3</v>
      </c>
      <c r="AD8" s="265"/>
      <c r="AE8" s="265"/>
      <c r="AF8" s="1" t="s">
        <v>4</v>
      </c>
      <c r="AG8" s="265"/>
      <c r="AH8" s="265"/>
      <c r="AI8" s="1" t="s">
        <v>5</v>
      </c>
      <c r="AK8" s="11"/>
      <c r="AL8" s="11"/>
      <c r="AM8" s="11"/>
      <c r="AN8" s="11"/>
      <c r="AO8" s="11"/>
      <c r="AP8" s="11"/>
      <c r="AQ8" s="11"/>
      <c r="AR8" s="11"/>
      <c r="AS8" s="11"/>
      <c r="AT8" s="11"/>
      <c r="AU8" s="11"/>
      <c r="AV8" s="11"/>
      <c r="AW8" s="11"/>
      <c r="AX8" s="11"/>
      <c r="AY8" s="4"/>
      <c r="AZ8" s="4"/>
      <c r="BA8" s="4"/>
      <c r="BB8" s="4"/>
      <c r="BC8" s="4"/>
      <c r="BD8" s="4"/>
      <c r="BE8" s="4"/>
      <c r="BF8" s="4"/>
    </row>
    <row r="9" spans="1:58" s="1" customFormat="1" ht="15.75" customHeight="1" x14ac:dyDescent="0.15">
      <c r="C9" s="11"/>
      <c r="D9" s="11"/>
      <c r="E9" s="11"/>
      <c r="F9" s="11"/>
      <c r="G9" s="11"/>
      <c r="H9" s="11"/>
      <c r="I9" s="11"/>
      <c r="J9" s="11"/>
      <c r="K9" s="11"/>
      <c r="AK9" s="11"/>
      <c r="AL9" s="11"/>
      <c r="AM9" s="11"/>
      <c r="AN9" s="11"/>
      <c r="AO9" s="11"/>
      <c r="AP9" s="11"/>
      <c r="AQ9" s="11"/>
      <c r="AR9" s="11"/>
      <c r="AS9" s="11"/>
      <c r="AT9" s="11"/>
      <c r="AU9" s="11"/>
      <c r="AV9" s="11"/>
      <c r="AW9" s="11"/>
      <c r="AX9" s="11"/>
      <c r="AY9" s="4"/>
      <c r="AZ9" s="4"/>
      <c r="BA9" s="4"/>
      <c r="BB9" s="4"/>
      <c r="BC9" s="4"/>
      <c r="BD9" s="4"/>
      <c r="BE9" s="4"/>
      <c r="BF9" s="4"/>
    </row>
    <row r="10" spans="1:58" s="1" customFormat="1" ht="16.5" customHeight="1" x14ac:dyDescent="0.15">
      <c r="B10" s="7" t="s">
        <v>92</v>
      </c>
      <c r="H10" s="11"/>
      <c r="I10" s="11"/>
      <c r="J10" s="11"/>
      <c r="K10" s="11"/>
      <c r="Q10" s="7" t="s">
        <v>18</v>
      </c>
      <c r="R10" s="7"/>
      <c r="S10" s="7"/>
      <c r="T10" s="7"/>
      <c r="U10" s="7"/>
      <c r="V10" s="7"/>
      <c r="W10" s="238"/>
      <c r="X10" s="238"/>
      <c r="Y10" s="238"/>
      <c r="Z10" s="238"/>
      <c r="AA10" s="238"/>
      <c r="AB10" s="238"/>
      <c r="AC10" s="238"/>
      <c r="AD10" s="238"/>
      <c r="AE10" s="238"/>
      <c r="AF10" s="238"/>
      <c r="AG10" s="238"/>
      <c r="AH10" s="238"/>
      <c r="AK10" s="11"/>
      <c r="AL10" s="11"/>
      <c r="AM10" s="11"/>
      <c r="AN10" s="11"/>
      <c r="AO10" s="11"/>
      <c r="AP10" s="11"/>
      <c r="AQ10" s="11"/>
      <c r="AR10" s="11"/>
      <c r="AS10" s="11"/>
      <c r="AT10" s="11"/>
      <c r="AU10" s="11"/>
      <c r="AV10" s="11"/>
      <c r="AW10" s="11"/>
      <c r="AX10" s="11"/>
      <c r="AY10" s="4"/>
      <c r="AZ10" s="4"/>
      <c r="BA10" s="4"/>
      <c r="BB10" s="4"/>
      <c r="BC10" s="4"/>
      <c r="BD10" s="4"/>
      <c r="BE10" s="4"/>
      <c r="BF10" s="4"/>
    </row>
    <row r="11" spans="1:58" s="1" customFormat="1" ht="16.5" customHeight="1" x14ac:dyDescent="0.15">
      <c r="C11" s="11"/>
      <c r="D11" s="11"/>
      <c r="E11" s="11"/>
      <c r="F11" s="11"/>
      <c r="G11" s="11"/>
      <c r="H11" s="11"/>
      <c r="I11" s="11"/>
      <c r="J11" s="11"/>
      <c r="K11" s="11"/>
      <c r="L11" s="269" t="s">
        <v>6</v>
      </c>
      <c r="M11" s="269"/>
      <c r="N11" s="269"/>
      <c r="O11" s="269"/>
      <c r="P11" s="269"/>
      <c r="Q11" s="268" t="s">
        <v>17</v>
      </c>
      <c r="R11" s="268"/>
      <c r="S11" s="268"/>
      <c r="T11" s="268"/>
      <c r="U11" s="268"/>
      <c r="V11" s="268"/>
      <c r="W11" s="238"/>
      <c r="X11" s="238"/>
      <c r="Y11" s="238"/>
      <c r="Z11" s="238"/>
      <c r="AA11" s="238"/>
      <c r="AB11" s="238"/>
      <c r="AC11" s="238"/>
      <c r="AD11" s="238"/>
      <c r="AE11" s="238"/>
      <c r="AF11" s="238"/>
      <c r="AG11" s="238"/>
      <c r="AH11" s="238"/>
      <c r="AK11" s="11"/>
      <c r="AL11" s="11"/>
      <c r="AM11" s="11"/>
      <c r="AN11" s="11"/>
      <c r="AO11" s="11"/>
      <c r="AP11" s="11"/>
      <c r="AQ11" s="11"/>
      <c r="AR11" s="11"/>
      <c r="AS11" s="11"/>
      <c r="AT11" s="11"/>
      <c r="AU11" s="11"/>
      <c r="AV11" s="11"/>
      <c r="AW11" s="11"/>
      <c r="AX11" s="11"/>
      <c r="AY11" s="4"/>
      <c r="AZ11" s="4"/>
      <c r="BA11" s="4"/>
      <c r="BB11" s="4"/>
      <c r="BC11" s="4"/>
      <c r="BD11" s="4"/>
      <c r="BE11" s="4"/>
      <c r="BF11" s="4"/>
    </row>
    <row r="12" spans="1:58" s="1" customFormat="1" ht="16.5" customHeight="1" x14ac:dyDescent="0.15">
      <c r="C12" s="11"/>
      <c r="D12" s="11"/>
      <c r="E12" s="11"/>
      <c r="F12" s="11"/>
      <c r="G12" s="11"/>
      <c r="H12" s="11"/>
      <c r="I12" s="11"/>
      <c r="J12" s="11"/>
      <c r="K12" s="11"/>
      <c r="P12" s="264" t="s">
        <v>7</v>
      </c>
      <c r="Q12" s="264"/>
      <c r="R12" s="264"/>
      <c r="S12" s="264"/>
      <c r="T12" s="264"/>
      <c r="U12" s="264"/>
      <c r="V12" s="264"/>
      <c r="W12" s="267"/>
      <c r="X12" s="267"/>
      <c r="Y12" s="267"/>
      <c r="Z12" s="267"/>
      <c r="AA12" s="267"/>
      <c r="AB12" s="267"/>
      <c r="AC12" s="267"/>
      <c r="AD12" s="267"/>
      <c r="AE12" s="267"/>
      <c r="AF12" s="267"/>
      <c r="AG12" s="267"/>
      <c r="AH12" s="267"/>
      <c r="AI12" s="8"/>
      <c r="AK12" s="11"/>
      <c r="AL12" s="11"/>
      <c r="AM12" s="11"/>
      <c r="AN12" s="11"/>
      <c r="AO12" s="11"/>
      <c r="AP12" s="11"/>
      <c r="AQ12" s="11"/>
      <c r="AR12" s="11"/>
      <c r="AS12" s="11"/>
      <c r="AT12" s="11"/>
      <c r="AU12" s="11"/>
      <c r="AV12" s="11"/>
      <c r="AW12" s="11"/>
      <c r="AX12" s="11"/>
      <c r="AY12" s="4"/>
      <c r="AZ12" s="4"/>
      <c r="BA12" s="4"/>
      <c r="BB12" s="4"/>
      <c r="BC12" s="4"/>
      <c r="BD12" s="4"/>
      <c r="BE12" s="4"/>
      <c r="BF12" s="4"/>
    </row>
    <row r="13" spans="1:58" ht="16.5" customHeight="1" x14ac:dyDescent="0.15"/>
    <row r="14" spans="1:58" ht="15.95" customHeight="1" x14ac:dyDescent="0.15">
      <c r="A14" s="12" t="s">
        <v>13</v>
      </c>
    </row>
    <row r="15" spans="1:58" ht="12" customHeight="1" x14ac:dyDescent="0.15"/>
    <row r="16" spans="1:58" ht="15" customHeight="1" x14ac:dyDescent="0.15">
      <c r="A16" s="13"/>
      <c r="B16" s="13"/>
      <c r="C16" s="13"/>
      <c r="D16" s="13"/>
      <c r="E16" s="13"/>
      <c r="F16" s="13"/>
      <c r="G16" s="14"/>
      <c r="H16" s="14"/>
      <c r="I16" s="14"/>
      <c r="J16" s="274"/>
      <c r="K16" s="274"/>
      <c r="L16" s="274"/>
      <c r="M16" s="274"/>
      <c r="N16" s="274"/>
      <c r="O16" s="274"/>
      <c r="P16" s="242" t="s">
        <v>14</v>
      </c>
      <c r="Q16" s="243"/>
      <c r="R16" s="243"/>
      <c r="S16" s="244"/>
      <c r="T16" s="314"/>
      <c r="U16" s="315"/>
      <c r="V16" s="315"/>
      <c r="W16" s="315"/>
      <c r="X16" s="315"/>
      <c r="Y16" s="315"/>
      <c r="Z16" s="315"/>
      <c r="AA16" s="315"/>
      <c r="AB16" s="315"/>
      <c r="AC16" s="315"/>
      <c r="AD16" s="315"/>
      <c r="AE16" s="315"/>
      <c r="AF16" s="315"/>
      <c r="AG16" s="315"/>
      <c r="AH16" s="315"/>
      <c r="AI16" s="315"/>
      <c r="AJ16" s="316"/>
    </row>
    <row r="17" spans="1:36" ht="15" customHeight="1" x14ac:dyDescent="0.15">
      <c r="A17" s="13"/>
      <c r="B17" s="13"/>
      <c r="C17" s="13"/>
      <c r="D17" s="13"/>
      <c r="E17" s="13"/>
      <c r="F17" s="13"/>
      <c r="G17" s="14"/>
      <c r="H17" s="14"/>
      <c r="I17" s="14"/>
      <c r="J17" s="322"/>
      <c r="K17" s="274"/>
      <c r="L17" s="274"/>
      <c r="M17" s="274"/>
      <c r="N17" s="274"/>
      <c r="O17" s="274"/>
      <c r="P17" s="245"/>
      <c r="Q17" s="246"/>
      <c r="R17" s="246"/>
      <c r="S17" s="247"/>
      <c r="T17" s="317"/>
      <c r="U17" s="318"/>
      <c r="V17" s="318"/>
      <c r="W17" s="318"/>
      <c r="X17" s="318"/>
      <c r="Y17" s="318"/>
      <c r="Z17" s="318"/>
      <c r="AA17" s="318"/>
      <c r="AB17" s="318"/>
      <c r="AC17" s="318"/>
      <c r="AD17" s="318"/>
      <c r="AE17" s="318"/>
      <c r="AF17" s="318"/>
      <c r="AG17" s="318"/>
      <c r="AH17" s="318"/>
      <c r="AI17" s="318"/>
      <c r="AJ17" s="319"/>
    </row>
    <row r="18" spans="1:36" ht="20.100000000000001" customHeight="1" x14ac:dyDescent="0.15">
      <c r="A18" s="280" t="s">
        <v>12</v>
      </c>
      <c r="B18" s="281"/>
      <c r="C18" s="281"/>
      <c r="D18" s="281"/>
      <c r="E18" s="281"/>
      <c r="F18" s="281"/>
      <c r="G18" s="281"/>
      <c r="H18" s="281"/>
      <c r="I18" s="281"/>
      <c r="J18" s="281"/>
      <c r="K18" s="281"/>
      <c r="L18" s="281"/>
      <c r="M18" s="281"/>
      <c r="N18" s="281"/>
      <c r="O18" s="282"/>
      <c r="P18" s="242" t="s">
        <v>15</v>
      </c>
      <c r="Q18" s="243"/>
      <c r="R18" s="243"/>
      <c r="S18" s="244"/>
      <c r="T18" s="255"/>
      <c r="U18" s="256"/>
      <c r="V18" s="256"/>
      <c r="W18" s="256"/>
      <c r="X18" s="256"/>
      <c r="Y18" s="256"/>
      <c r="Z18" s="256"/>
      <c r="AA18" s="256"/>
      <c r="AB18" s="256"/>
      <c r="AC18" s="256"/>
      <c r="AD18" s="256"/>
      <c r="AE18" s="256"/>
      <c r="AF18" s="256"/>
      <c r="AG18" s="256"/>
      <c r="AH18" s="256"/>
      <c r="AI18" s="256"/>
      <c r="AJ18" s="257"/>
    </row>
    <row r="19" spans="1:36" ht="20.100000000000001" customHeight="1" x14ac:dyDescent="0.15">
      <c r="A19" s="283"/>
      <c r="B19" s="284"/>
      <c r="C19" s="284"/>
      <c r="D19" s="284"/>
      <c r="E19" s="284"/>
      <c r="F19" s="284"/>
      <c r="G19" s="284"/>
      <c r="H19" s="284"/>
      <c r="I19" s="284"/>
      <c r="J19" s="284"/>
      <c r="K19" s="284"/>
      <c r="L19" s="284"/>
      <c r="M19" s="284"/>
      <c r="N19" s="284"/>
      <c r="O19" s="285"/>
      <c r="P19" s="245"/>
      <c r="Q19" s="246"/>
      <c r="R19" s="246"/>
      <c r="S19" s="247"/>
      <c r="T19" s="258"/>
      <c r="U19" s="259"/>
      <c r="V19" s="259"/>
      <c r="W19" s="259"/>
      <c r="X19" s="259"/>
      <c r="Y19" s="259"/>
      <c r="Z19" s="259"/>
      <c r="AA19" s="259"/>
      <c r="AB19" s="259"/>
      <c r="AC19" s="259"/>
      <c r="AD19" s="259"/>
      <c r="AE19" s="259"/>
      <c r="AF19" s="259"/>
      <c r="AG19" s="259"/>
      <c r="AH19" s="259"/>
      <c r="AI19" s="259"/>
      <c r="AJ19" s="260"/>
    </row>
    <row r="20" spans="1:36" ht="15" customHeight="1" x14ac:dyDescent="0.15">
      <c r="A20" s="283"/>
      <c r="B20" s="284"/>
      <c r="C20" s="284"/>
      <c r="D20" s="284"/>
      <c r="E20" s="284"/>
      <c r="F20" s="284"/>
      <c r="G20" s="284"/>
      <c r="H20" s="284"/>
      <c r="I20" s="284"/>
      <c r="J20" s="284"/>
      <c r="K20" s="284"/>
      <c r="L20" s="284"/>
      <c r="M20" s="284"/>
      <c r="N20" s="284"/>
      <c r="O20" s="285"/>
      <c r="P20" s="242" t="s">
        <v>16</v>
      </c>
      <c r="Q20" s="243"/>
      <c r="R20" s="243"/>
      <c r="S20" s="244"/>
      <c r="T20" s="261" t="s">
        <v>19</v>
      </c>
      <c r="U20" s="262"/>
      <c r="V20" s="262"/>
      <c r="W20" s="263"/>
      <c r="X20" s="263"/>
      <c r="Y20" s="263"/>
      <c r="Z20" s="5" t="s">
        <v>1</v>
      </c>
      <c r="AA20" s="320"/>
      <c r="AB20" s="320"/>
      <c r="AC20" s="320"/>
      <c r="AD20" s="22" t="s">
        <v>20</v>
      </c>
      <c r="AE20" s="21"/>
      <c r="AF20" s="21"/>
      <c r="AG20" s="5"/>
      <c r="AH20" s="9"/>
      <c r="AI20" s="9"/>
      <c r="AJ20" s="6"/>
    </row>
    <row r="21" spans="1:36" ht="15" customHeight="1" x14ac:dyDescent="0.15">
      <c r="A21" s="283"/>
      <c r="B21" s="284"/>
      <c r="C21" s="284"/>
      <c r="D21" s="284"/>
      <c r="E21" s="284"/>
      <c r="F21" s="284"/>
      <c r="G21" s="284"/>
      <c r="H21" s="284"/>
      <c r="I21" s="284"/>
      <c r="J21" s="284"/>
      <c r="K21" s="284"/>
      <c r="L21" s="284"/>
      <c r="M21" s="284"/>
      <c r="N21" s="284"/>
      <c r="O21" s="285"/>
      <c r="P21" s="248"/>
      <c r="Q21" s="249"/>
      <c r="R21" s="249"/>
      <c r="S21" s="250"/>
      <c r="T21" s="239"/>
      <c r="U21" s="240"/>
      <c r="V21" s="240"/>
      <c r="W21" s="240"/>
      <c r="X21" s="240"/>
      <c r="Y21" s="240"/>
      <c r="Z21" s="240"/>
      <c r="AA21" s="240"/>
      <c r="AB21" s="240"/>
      <c r="AC21" s="240"/>
      <c r="AD21" s="240"/>
      <c r="AE21" s="240"/>
      <c r="AF21" s="240"/>
      <c r="AG21" s="240"/>
      <c r="AH21" s="240"/>
      <c r="AI21" s="240"/>
      <c r="AJ21" s="241"/>
    </row>
    <row r="22" spans="1:36" ht="15" customHeight="1" x14ac:dyDescent="0.15">
      <c r="A22" s="283"/>
      <c r="B22" s="284"/>
      <c r="C22" s="284"/>
      <c r="D22" s="284"/>
      <c r="E22" s="284"/>
      <c r="F22" s="284"/>
      <c r="G22" s="284"/>
      <c r="H22" s="284"/>
      <c r="I22" s="284"/>
      <c r="J22" s="284"/>
      <c r="K22" s="284"/>
      <c r="L22" s="284"/>
      <c r="M22" s="284"/>
      <c r="N22" s="284"/>
      <c r="O22" s="285"/>
      <c r="P22" s="248"/>
      <c r="Q22" s="249"/>
      <c r="R22" s="249"/>
      <c r="S22" s="250"/>
      <c r="T22" s="239"/>
      <c r="U22" s="240"/>
      <c r="V22" s="240"/>
      <c r="W22" s="240"/>
      <c r="X22" s="240"/>
      <c r="Y22" s="240"/>
      <c r="Z22" s="240"/>
      <c r="AA22" s="240"/>
      <c r="AB22" s="240"/>
      <c r="AC22" s="240"/>
      <c r="AD22" s="240"/>
      <c r="AE22" s="240"/>
      <c r="AF22" s="240"/>
      <c r="AG22" s="240"/>
      <c r="AH22" s="240"/>
      <c r="AI22" s="240"/>
      <c r="AJ22" s="241"/>
    </row>
    <row r="23" spans="1:36" ht="15" customHeight="1" x14ac:dyDescent="0.15">
      <c r="A23" s="286"/>
      <c r="B23" s="287"/>
      <c r="C23" s="287"/>
      <c r="D23" s="287"/>
      <c r="E23" s="287"/>
      <c r="F23" s="287"/>
      <c r="G23" s="287"/>
      <c r="H23" s="287"/>
      <c r="I23" s="287"/>
      <c r="J23" s="287"/>
      <c r="K23" s="287"/>
      <c r="L23" s="287"/>
      <c r="M23" s="287"/>
      <c r="N23" s="287"/>
      <c r="O23" s="288"/>
      <c r="P23" s="245"/>
      <c r="Q23" s="246"/>
      <c r="R23" s="246"/>
      <c r="S23" s="247"/>
      <c r="T23" s="251" t="s">
        <v>11</v>
      </c>
      <c r="U23" s="252"/>
      <c r="V23" s="252"/>
      <c r="W23" s="252"/>
      <c r="X23" s="252"/>
      <c r="Y23" s="253"/>
      <c r="Z23" s="253"/>
      <c r="AA23" s="253"/>
      <c r="AB23" s="253"/>
      <c r="AC23" s="253"/>
      <c r="AD23" s="253"/>
      <c r="AE23" s="253"/>
      <c r="AF23" s="253"/>
      <c r="AG23" s="253"/>
      <c r="AH23" s="253"/>
      <c r="AI23" s="253"/>
      <c r="AJ23" s="254"/>
    </row>
    <row r="24" spans="1:36" ht="21.75" customHeight="1" x14ac:dyDescent="0.15">
      <c r="A24" s="232" t="s">
        <v>38</v>
      </c>
      <c r="B24" s="233"/>
      <c r="C24" s="233"/>
      <c r="D24" s="233"/>
      <c r="E24" s="233"/>
      <c r="F24" s="233"/>
      <c r="G24" s="233"/>
      <c r="H24" s="233"/>
      <c r="I24" s="233"/>
      <c r="J24" s="233"/>
      <c r="K24" s="233"/>
      <c r="L24" s="233"/>
      <c r="M24" s="233"/>
      <c r="N24" s="233"/>
      <c r="O24" s="234"/>
      <c r="P24" s="270" t="s">
        <v>91</v>
      </c>
      <c r="Q24" s="271"/>
      <c r="R24" s="271"/>
      <c r="S24" s="271"/>
      <c r="T24" s="271"/>
      <c r="U24" s="271"/>
      <c r="V24" s="271"/>
      <c r="W24" s="271"/>
      <c r="X24" s="271"/>
      <c r="Y24" s="271"/>
      <c r="Z24" s="271"/>
      <c r="AA24" s="271"/>
      <c r="AB24" s="271"/>
      <c r="AC24" s="271"/>
      <c r="AD24" s="271"/>
      <c r="AE24" s="271"/>
      <c r="AF24" s="271"/>
      <c r="AG24" s="271"/>
      <c r="AH24" s="271"/>
      <c r="AI24" s="271"/>
      <c r="AJ24" s="272"/>
    </row>
    <row r="25" spans="1:36" ht="21.75" customHeight="1" x14ac:dyDescent="0.15">
      <c r="A25" s="235" t="s">
        <v>47</v>
      </c>
      <c r="B25" s="236"/>
      <c r="C25" s="236"/>
      <c r="D25" s="236"/>
      <c r="E25" s="236"/>
      <c r="F25" s="236"/>
      <c r="G25" s="236"/>
      <c r="H25" s="236"/>
      <c r="I25" s="236"/>
      <c r="J25" s="236"/>
      <c r="K25" s="236"/>
      <c r="L25" s="236"/>
      <c r="M25" s="236"/>
      <c r="N25" s="236"/>
      <c r="O25" s="237"/>
      <c r="P25" s="321"/>
      <c r="Q25" s="322"/>
      <c r="R25" s="322"/>
      <c r="S25" s="322"/>
      <c r="T25" s="322"/>
      <c r="U25" s="322"/>
      <c r="V25" s="322"/>
      <c r="W25" s="322"/>
      <c r="X25" s="322"/>
      <c r="Y25" s="322"/>
      <c r="Z25" s="322"/>
      <c r="AA25" s="322"/>
      <c r="AB25" s="322"/>
      <c r="AC25" s="322"/>
      <c r="AD25" s="322"/>
      <c r="AE25" s="322"/>
      <c r="AF25" s="322"/>
      <c r="AG25" s="322"/>
      <c r="AH25" s="322"/>
      <c r="AI25" s="322"/>
      <c r="AJ25" s="323"/>
    </row>
    <row r="26" spans="1:36" ht="19.5" customHeight="1" x14ac:dyDescent="0.15">
      <c r="A26" s="232" t="s">
        <v>39</v>
      </c>
      <c r="B26" s="233"/>
      <c r="C26" s="233"/>
      <c r="D26" s="233"/>
      <c r="E26" s="233"/>
      <c r="F26" s="233"/>
      <c r="G26" s="233"/>
      <c r="H26" s="233"/>
      <c r="I26" s="233"/>
      <c r="J26" s="233"/>
      <c r="K26" s="233"/>
      <c r="L26" s="233"/>
      <c r="M26" s="233"/>
      <c r="N26" s="233"/>
      <c r="O26" s="234"/>
      <c r="P26" s="270" t="s">
        <v>40</v>
      </c>
      <c r="Q26" s="271"/>
      <c r="R26" s="271"/>
      <c r="S26" s="271"/>
      <c r="T26" s="271"/>
      <c r="U26" s="271"/>
      <c r="V26" s="271"/>
      <c r="W26" s="271"/>
      <c r="X26" s="271"/>
      <c r="Y26" s="271"/>
      <c r="Z26" s="271"/>
      <c r="AA26" s="271"/>
      <c r="AB26" s="271"/>
      <c r="AC26" s="271"/>
      <c r="AD26" s="271"/>
      <c r="AE26" s="271"/>
      <c r="AF26" s="271"/>
      <c r="AG26" s="271"/>
      <c r="AH26" s="271"/>
      <c r="AI26" s="271"/>
      <c r="AJ26" s="272"/>
    </row>
    <row r="27" spans="1:36" ht="13.5" customHeight="1" x14ac:dyDescent="0.15">
      <c r="A27" s="235" t="s">
        <v>48</v>
      </c>
      <c r="B27" s="236"/>
      <c r="C27" s="236"/>
      <c r="D27" s="236"/>
      <c r="E27" s="236"/>
      <c r="F27" s="236"/>
      <c r="G27" s="236"/>
      <c r="H27" s="236"/>
      <c r="I27" s="236"/>
      <c r="J27" s="236"/>
      <c r="K27" s="236"/>
      <c r="L27" s="236"/>
      <c r="M27" s="236"/>
      <c r="N27" s="236"/>
      <c r="O27" s="237"/>
      <c r="P27" s="273"/>
      <c r="Q27" s="274"/>
      <c r="R27" s="274"/>
      <c r="S27" s="274"/>
      <c r="T27" s="274"/>
      <c r="U27" s="274"/>
      <c r="V27" s="274"/>
      <c r="W27" s="274"/>
      <c r="X27" s="274"/>
      <c r="Y27" s="274"/>
      <c r="Z27" s="274"/>
      <c r="AA27" s="274"/>
      <c r="AB27" s="274"/>
      <c r="AC27" s="274"/>
      <c r="AD27" s="274"/>
      <c r="AE27" s="274"/>
      <c r="AF27" s="274"/>
      <c r="AG27" s="274"/>
      <c r="AH27" s="274"/>
      <c r="AI27" s="274"/>
      <c r="AJ27" s="275"/>
    </row>
    <row r="28" spans="1:36" ht="25.5" customHeight="1" x14ac:dyDescent="0.15">
      <c r="A28" s="308" t="s">
        <v>41</v>
      </c>
      <c r="B28" s="309"/>
      <c r="C28" s="309"/>
      <c r="D28" s="309"/>
      <c r="E28" s="309"/>
      <c r="F28" s="309"/>
      <c r="G28" s="309"/>
      <c r="H28" s="309"/>
      <c r="I28" s="309"/>
      <c r="J28" s="309"/>
      <c r="K28" s="309"/>
      <c r="L28" s="309"/>
      <c r="M28" s="309"/>
      <c r="N28" s="309"/>
      <c r="O28" s="310"/>
      <c r="P28" s="325"/>
      <c r="Q28" s="325"/>
      <c r="R28" s="325"/>
      <c r="S28" s="325"/>
      <c r="T28" s="325"/>
      <c r="U28" s="325"/>
      <c r="V28" s="325"/>
      <c r="W28" s="307"/>
      <c r="X28" s="307"/>
      <c r="Y28" s="23" t="s">
        <v>9</v>
      </c>
      <c r="Z28" s="307"/>
      <c r="AA28" s="307"/>
      <c r="AB28" s="23" t="s">
        <v>8</v>
      </c>
      <c r="AC28" s="307"/>
      <c r="AD28" s="307"/>
      <c r="AE28" s="23" t="s">
        <v>0</v>
      </c>
      <c r="AF28" s="23"/>
      <c r="AG28" s="23"/>
      <c r="AH28" s="23"/>
      <c r="AI28" s="23"/>
      <c r="AJ28" s="24"/>
    </row>
    <row r="29" spans="1:36" ht="13.5" customHeight="1" x14ac:dyDescent="0.15">
      <c r="A29" s="276" t="s">
        <v>42</v>
      </c>
      <c r="B29" s="277"/>
      <c r="C29" s="280" t="s">
        <v>43</v>
      </c>
      <c r="D29" s="281"/>
      <c r="E29" s="281"/>
      <c r="F29" s="281"/>
      <c r="G29" s="281"/>
      <c r="H29" s="281"/>
      <c r="I29" s="281"/>
      <c r="J29" s="281"/>
      <c r="K29" s="281"/>
      <c r="L29" s="281"/>
      <c r="M29" s="281"/>
      <c r="N29" s="281"/>
      <c r="O29" s="282"/>
      <c r="P29" s="292"/>
      <c r="Q29" s="293"/>
      <c r="R29" s="293"/>
      <c r="S29" s="293"/>
      <c r="T29" s="293"/>
      <c r="U29" s="293"/>
      <c r="V29" s="293"/>
      <c r="W29" s="293"/>
      <c r="X29" s="293"/>
      <c r="Y29" s="293"/>
      <c r="Z29" s="293"/>
      <c r="AA29" s="293"/>
      <c r="AB29" s="293"/>
      <c r="AC29" s="293"/>
      <c r="AD29" s="293"/>
      <c r="AE29" s="293"/>
      <c r="AF29" s="293"/>
      <c r="AG29" s="293"/>
      <c r="AH29" s="293"/>
      <c r="AI29" s="293"/>
      <c r="AJ29" s="294"/>
    </row>
    <row r="30" spans="1:36" ht="13.5" customHeight="1" x14ac:dyDescent="0.15">
      <c r="A30" s="278"/>
      <c r="B30" s="279"/>
      <c r="C30" s="283"/>
      <c r="D30" s="284"/>
      <c r="E30" s="284"/>
      <c r="F30" s="284"/>
      <c r="G30" s="284"/>
      <c r="H30" s="284"/>
      <c r="I30" s="284"/>
      <c r="J30" s="284"/>
      <c r="K30" s="284"/>
      <c r="L30" s="284"/>
      <c r="M30" s="284"/>
      <c r="N30" s="284"/>
      <c r="O30" s="285"/>
      <c r="P30" s="295"/>
      <c r="Q30" s="296"/>
      <c r="R30" s="296"/>
      <c r="S30" s="296"/>
      <c r="T30" s="296"/>
      <c r="U30" s="296"/>
      <c r="V30" s="296"/>
      <c r="W30" s="296"/>
      <c r="X30" s="296"/>
      <c r="Y30" s="296"/>
      <c r="Z30" s="296"/>
      <c r="AA30" s="296"/>
      <c r="AB30" s="296"/>
      <c r="AC30" s="296"/>
      <c r="AD30" s="296"/>
      <c r="AE30" s="296"/>
      <c r="AF30" s="296"/>
      <c r="AG30" s="296"/>
      <c r="AH30" s="296"/>
      <c r="AI30" s="296"/>
      <c r="AJ30" s="297"/>
    </row>
    <row r="31" spans="1:36" ht="13.5" customHeight="1" x14ac:dyDescent="0.15">
      <c r="A31" s="278"/>
      <c r="B31" s="279"/>
      <c r="C31" s="283"/>
      <c r="D31" s="284"/>
      <c r="E31" s="284"/>
      <c r="F31" s="284"/>
      <c r="G31" s="284"/>
      <c r="H31" s="284"/>
      <c r="I31" s="284"/>
      <c r="J31" s="284"/>
      <c r="K31" s="284"/>
      <c r="L31" s="284"/>
      <c r="M31" s="284"/>
      <c r="N31" s="284"/>
      <c r="O31" s="285"/>
      <c r="P31" s="295"/>
      <c r="Q31" s="296"/>
      <c r="R31" s="296"/>
      <c r="S31" s="296"/>
      <c r="T31" s="296"/>
      <c r="U31" s="296"/>
      <c r="V31" s="296"/>
      <c r="W31" s="296"/>
      <c r="X31" s="296"/>
      <c r="Y31" s="296"/>
      <c r="Z31" s="296"/>
      <c r="AA31" s="296"/>
      <c r="AB31" s="296"/>
      <c r="AC31" s="296"/>
      <c r="AD31" s="296"/>
      <c r="AE31" s="296"/>
      <c r="AF31" s="296"/>
      <c r="AG31" s="296"/>
      <c r="AH31" s="296"/>
      <c r="AI31" s="296"/>
      <c r="AJ31" s="297"/>
    </row>
    <row r="32" spans="1:36" ht="13.5" customHeight="1" x14ac:dyDescent="0.15">
      <c r="A32" s="278"/>
      <c r="B32" s="279"/>
      <c r="C32" s="283"/>
      <c r="D32" s="284"/>
      <c r="E32" s="284"/>
      <c r="F32" s="284"/>
      <c r="G32" s="284"/>
      <c r="H32" s="284"/>
      <c r="I32" s="284"/>
      <c r="J32" s="284"/>
      <c r="K32" s="284"/>
      <c r="L32" s="284"/>
      <c r="M32" s="284"/>
      <c r="N32" s="284"/>
      <c r="O32" s="285"/>
      <c r="P32" s="295"/>
      <c r="Q32" s="296"/>
      <c r="R32" s="296"/>
      <c r="S32" s="296"/>
      <c r="T32" s="296"/>
      <c r="U32" s="296"/>
      <c r="V32" s="296"/>
      <c r="W32" s="296"/>
      <c r="X32" s="296"/>
      <c r="Y32" s="296"/>
      <c r="Z32" s="296"/>
      <c r="AA32" s="296"/>
      <c r="AB32" s="296"/>
      <c r="AC32" s="296"/>
      <c r="AD32" s="296"/>
      <c r="AE32" s="296"/>
      <c r="AF32" s="296"/>
      <c r="AG32" s="296"/>
      <c r="AH32" s="296"/>
      <c r="AI32" s="296"/>
      <c r="AJ32" s="297"/>
    </row>
    <row r="33" spans="1:36" ht="13.5" customHeight="1" x14ac:dyDescent="0.15">
      <c r="A33" s="278"/>
      <c r="B33" s="279"/>
      <c r="C33" s="283"/>
      <c r="D33" s="284"/>
      <c r="E33" s="284"/>
      <c r="F33" s="284"/>
      <c r="G33" s="284"/>
      <c r="H33" s="284"/>
      <c r="I33" s="284"/>
      <c r="J33" s="284"/>
      <c r="K33" s="284"/>
      <c r="L33" s="284"/>
      <c r="M33" s="284"/>
      <c r="N33" s="284"/>
      <c r="O33" s="285"/>
      <c r="P33" s="295"/>
      <c r="Q33" s="296"/>
      <c r="R33" s="296"/>
      <c r="S33" s="296"/>
      <c r="T33" s="296"/>
      <c r="U33" s="296"/>
      <c r="V33" s="296"/>
      <c r="W33" s="296"/>
      <c r="X33" s="296"/>
      <c r="Y33" s="296"/>
      <c r="Z33" s="296"/>
      <c r="AA33" s="296"/>
      <c r="AB33" s="296"/>
      <c r="AC33" s="296"/>
      <c r="AD33" s="296"/>
      <c r="AE33" s="296"/>
      <c r="AF33" s="296"/>
      <c r="AG33" s="296"/>
      <c r="AH33" s="296"/>
      <c r="AI33" s="296"/>
      <c r="AJ33" s="297"/>
    </row>
    <row r="34" spans="1:36" ht="13.5" customHeight="1" x14ac:dyDescent="0.15">
      <c r="A34" s="278"/>
      <c r="B34" s="279"/>
      <c r="C34" s="286"/>
      <c r="D34" s="287"/>
      <c r="E34" s="287"/>
      <c r="F34" s="287"/>
      <c r="G34" s="287"/>
      <c r="H34" s="287"/>
      <c r="I34" s="287"/>
      <c r="J34" s="287"/>
      <c r="K34" s="287"/>
      <c r="L34" s="287"/>
      <c r="M34" s="287"/>
      <c r="N34" s="287"/>
      <c r="O34" s="288"/>
      <c r="P34" s="295"/>
      <c r="Q34" s="296"/>
      <c r="R34" s="296"/>
      <c r="S34" s="296"/>
      <c r="T34" s="296"/>
      <c r="U34" s="296"/>
      <c r="V34" s="296"/>
      <c r="W34" s="296"/>
      <c r="X34" s="296"/>
      <c r="Y34" s="296"/>
      <c r="Z34" s="296"/>
      <c r="AA34" s="296"/>
      <c r="AB34" s="296"/>
      <c r="AC34" s="296"/>
      <c r="AD34" s="296"/>
      <c r="AE34" s="296"/>
      <c r="AF34" s="296"/>
      <c r="AG34" s="296"/>
      <c r="AH34" s="296"/>
      <c r="AI34" s="296"/>
      <c r="AJ34" s="297"/>
    </row>
    <row r="35" spans="1:36" ht="13.5" customHeight="1" x14ac:dyDescent="0.15">
      <c r="A35" s="278"/>
      <c r="B35" s="279"/>
      <c r="C35" s="289" t="s">
        <v>44</v>
      </c>
      <c r="D35" s="290"/>
      <c r="E35" s="290"/>
      <c r="F35" s="290"/>
      <c r="G35" s="290"/>
      <c r="H35" s="290"/>
      <c r="I35" s="290"/>
      <c r="J35" s="290"/>
      <c r="K35" s="290"/>
      <c r="L35" s="290"/>
      <c r="M35" s="290"/>
      <c r="N35" s="290"/>
      <c r="O35" s="291"/>
      <c r="P35" s="292"/>
      <c r="Q35" s="293"/>
      <c r="R35" s="293"/>
      <c r="S35" s="293"/>
      <c r="T35" s="293"/>
      <c r="U35" s="293"/>
      <c r="V35" s="293"/>
      <c r="W35" s="293"/>
      <c r="X35" s="293"/>
      <c r="Y35" s="293"/>
      <c r="Z35" s="293"/>
      <c r="AA35" s="293"/>
      <c r="AB35" s="293"/>
      <c r="AC35" s="293"/>
      <c r="AD35" s="293"/>
      <c r="AE35" s="293"/>
      <c r="AF35" s="293"/>
      <c r="AG35" s="293"/>
      <c r="AH35" s="293"/>
      <c r="AI35" s="293"/>
      <c r="AJ35" s="294"/>
    </row>
    <row r="36" spans="1:36" ht="13.5" customHeight="1" x14ac:dyDescent="0.15">
      <c r="A36" s="278"/>
      <c r="B36" s="279"/>
      <c r="C36" s="301"/>
      <c r="D36" s="302"/>
      <c r="E36" s="302"/>
      <c r="F36" s="302"/>
      <c r="G36" s="302"/>
      <c r="H36" s="302"/>
      <c r="I36" s="302"/>
      <c r="J36" s="302"/>
      <c r="K36" s="302"/>
      <c r="L36" s="302"/>
      <c r="M36" s="302"/>
      <c r="N36" s="302"/>
      <c r="O36" s="303"/>
      <c r="P36" s="295"/>
      <c r="Q36" s="296"/>
      <c r="R36" s="296"/>
      <c r="S36" s="296"/>
      <c r="T36" s="296"/>
      <c r="U36" s="296"/>
      <c r="V36" s="296"/>
      <c r="W36" s="296"/>
      <c r="X36" s="296"/>
      <c r="Y36" s="296"/>
      <c r="Z36" s="296"/>
      <c r="AA36" s="296"/>
      <c r="AB36" s="296"/>
      <c r="AC36" s="296"/>
      <c r="AD36" s="296"/>
      <c r="AE36" s="296"/>
      <c r="AF36" s="296"/>
      <c r="AG36" s="296"/>
      <c r="AH36" s="296"/>
      <c r="AI36" s="296"/>
      <c r="AJ36" s="297"/>
    </row>
    <row r="37" spans="1:36" ht="13.5" customHeight="1" x14ac:dyDescent="0.15">
      <c r="A37" s="278"/>
      <c r="B37" s="279"/>
      <c r="C37" s="301"/>
      <c r="D37" s="302"/>
      <c r="E37" s="302"/>
      <c r="F37" s="302"/>
      <c r="G37" s="302"/>
      <c r="H37" s="302"/>
      <c r="I37" s="302"/>
      <c r="J37" s="302"/>
      <c r="K37" s="302"/>
      <c r="L37" s="302"/>
      <c r="M37" s="302"/>
      <c r="N37" s="302"/>
      <c r="O37" s="303"/>
      <c r="P37" s="295"/>
      <c r="Q37" s="296"/>
      <c r="R37" s="296"/>
      <c r="S37" s="296"/>
      <c r="T37" s="296"/>
      <c r="U37" s="296"/>
      <c r="V37" s="296"/>
      <c r="W37" s="296"/>
      <c r="X37" s="296"/>
      <c r="Y37" s="296"/>
      <c r="Z37" s="296"/>
      <c r="AA37" s="296"/>
      <c r="AB37" s="296"/>
      <c r="AC37" s="296"/>
      <c r="AD37" s="296"/>
      <c r="AE37" s="296"/>
      <c r="AF37" s="296"/>
      <c r="AG37" s="296"/>
      <c r="AH37" s="296"/>
      <c r="AI37" s="296"/>
      <c r="AJ37" s="297"/>
    </row>
    <row r="38" spans="1:36" ht="13.5" customHeight="1" x14ac:dyDescent="0.15">
      <c r="A38" s="278"/>
      <c r="B38" s="279"/>
      <c r="C38" s="301"/>
      <c r="D38" s="302"/>
      <c r="E38" s="302"/>
      <c r="F38" s="302"/>
      <c r="G38" s="302"/>
      <c r="H38" s="302"/>
      <c r="I38" s="302"/>
      <c r="J38" s="302"/>
      <c r="K38" s="302"/>
      <c r="L38" s="302"/>
      <c r="M38" s="302"/>
      <c r="N38" s="302"/>
      <c r="O38" s="303"/>
      <c r="P38" s="295"/>
      <c r="Q38" s="296"/>
      <c r="R38" s="296"/>
      <c r="S38" s="296"/>
      <c r="T38" s="296"/>
      <c r="U38" s="296"/>
      <c r="V38" s="296"/>
      <c r="W38" s="296"/>
      <c r="X38" s="296"/>
      <c r="Y38" s="296"/>
      <c r="Z38" s="296"/>
      <c r="AA38" s="296"/>
      <c r="AB38" s="296"/>
      <c r="AC38" s="296"/>
      <c r="AD38" s="296"/>
      <c r="AE38" s="296"/>
      <c r="AF38" s="296"/>
      <c r="AG38" s="296"/>
      <c r="AH38" s="296"/>
      <c r="AI38" s="296"/>
      <c r="AJ38" s="297"/>
    </row>
    <row r="39" spans="1:36" ht="3.75" customHeight="1" x14ac:dyDescent="0.15">
      <c r="A39" s="278"/>
      <c r="B39" s="279"/>
      <c r="C39" s="301"/>
      <c r="D39" s="302"/>
      <c r="E39" s="302"/>
      <c r="F39" s="302"/>
      <c r="G39" s="302"/>
      <c r="H39" s="302"/>
      <c r="I39" s="302"/>
      <c r="J39" s="302"/>
      <c r="K39" s="302"/>
      <c r="L39" s="302"/>
      <c r="M39" s="302"/>
      <c r="N39" s="302"/>
      <c r="O39" s="303"/>
      <c r="P39" s="295"/>
      <c r="Q39" s="296"/>
      <c r="R39" s="296"/>
      <c r="S39" s="296"/>
      <c r="T39" s="296"/>
      <c r="U39" s="296"/>
      <c r="V39" s="296"/>
      <c r="W39" s="296"/>
      <c r="X39" s="296"/>
      <c r="Y39" s="296"/>
      <c r="Z39" s="296"/>
      <c r="AA39" s="296"/>
      <c r="AB39" s="296"/>
      <c r="AC39" s="296"/>
      <c r="AD39" s="296"/>
      <c r="AE39" s="296"/>
      <c r="AF39" s="296"/>
      <c r="AG39" s="296"/>
      <c r="AH39" s="296"/>
      <c r="AI39" s="296"/>
      <c r="AJ39" s="297"/>
    </row>
    <row r="40" spans="1:36" ht="21.75" customHeight="1" x14ac:dyDescent="0.15">
      <c r="A40" s="278"/>
      <c r="B40" s="279"/>
      <c r="C40" s="304" t="s">
        <v>56</v>
      </c>
      <c r="D40" s="305"/>
      <c r="E40" s="305"/>
      <c r="F40" s="305"/>
      <c r="G40" s="305"/>
      <c r="H40" s="305"/>
      <c r="I40" s="305"/>
      <c r="J40" s="305"/>
      <c r="K40" s="305"/>
      <c r="L40" s="305"/>
      <c r="M40" s="305"/>
      <c r="N40" s="305"/>
      <c r="O40" s="306"/>
      <c r="P40" s="298"/>
      <c r="Q40" s="299"/>
      <c r="R40" s="299"/>
      <c r="S40" s="299"/>
      <c r="T40" s="299"/>
      <c r="U40" s="299"/>
      <c r="V40" s="299"/>
      <c r="W40" s="299"/>
      <c r="X40" s="299"/>
      <c r="Y40" s="299"/>
      <c r="Z40" s="299"/>
      <c r="AA40" s="299"/>
      <c r="AB40" s="299"/>
      <c r="AC40" s="299"/>
      <c r="AD40" s="299"/>
      <c r="AE40" s="299"/>
      <c r="AF40" s="299"/>
      <c r="AG40" s="299"/>
      <c r="AH40" s="299"/>
      <c r="AI40" s="299"/>
      <c r="AJ40" s="300"/>
    </row>
    <row r="41" spans="1:36" ht="27" customHeight="1" x14ac:dyDescent="0.15">
      <c r="A41" s="278"/>
      <c r="B41" s="279"/>
      <c r="C41" s="289" t="s">
        <v>45</v>
      </c>
      <c r="D41" s="290"/>
      <c r="E41" s="290"/>
      <c r="F41" s="290"/>
      <c r="G41" s="290"/>
      <c r="H41" s="290"/>
      <c r="I41" s="290"/>
      <c r="J41" s="290"/>
      <c r="K41" s="290"/>
      <c r="L41" s="290"/>
      <c r="M41" s="290"/>
      <c r="N41" s="290"/>
      <c r="O41" s="291"/>
      <c r="P41" s="324"/>
      <c r="Q41" s="325"/>
      <c r="R41" s="307"/>
      <c r="S41" s="307"/>
      <c r="T41" s="23" t="s">
        <v>9</v>
      </c>
      <c r="U41" s="307"/>
      <c r="V41" s="307"/>
      <c r="W41" s="23" t="s">
        <v>8</v>
      </c>
      <c r="X41" s="307"/>
      <c r="Y41" s="307"/>
      <c r="Z41" s="23" t="s">
        <v>0</v>
      </c>
      <c r="AA41" s="34" t="s">
        <v>46</v>
      </c>
      <c r="AB41" s="307"/>
      <c r="AC41" s="307"/>
      <c r="AD41" s="23" t="s">
        <v>9</v>
      </c>
      <c r="AE41" s="307"/>
      <c r="AF41" s="307"/>
      <c r="AG41" s="23" t="s">
        <v>8</v>
      </c>
      <c r="AH41" s="307"/>
      <c r="AI41" s="307"/>
      <c r="AJ41" s="24" t="s">
        <v>0</v>
      </c>
    </row>
    <row r="42" spans="1:36" ht="23.25" customHeight="1" x14ac:dyDescent="0.15">
      <c r="A42" s="308" t="s">
        <v>21</v>
      </c>
      <c r="B42" s="309"/>
      <c r="C42" s="309"/>
      <c r="D42" s="309"/>
      <c r="E42" s="310"/>
      <c r="F42" s="326"/>
      <c r="G42" s="307"/>
      <c r="H42" s="307"/>
      <c r="I42" s="307"/>
      <c r="J42" s="307"/>
      <c r="K42" s="307"/>
      <c r="L42" s="307"/>
      <c r="M42" s="307"/>
      <c r="N42" s="307"/>
      <c r="O42" s="313"/>
      <c r="P42" s="327" t="s">
        <v>22</v>
      </c>
      <c r="Q42" s="309"/>
      <c r="R42" s="309"/>
      <c r="S42" s="309"/>
      <c r="T42" s="310"/>
      <c r="U42" s="328" t="s">
        <v>23</v>
      </c>
      <c r="V42" s="329"/>
      <c r="W42" s="307"/>
      <c r="X42" s="307"/>
      <c r="Y42" s="307"/>
      <c r="Z42" s="307"/>
      <c r="AA42" s="307"/>
      <c r="AB42" s="307"/>
      <c r="AC42" s="329" t="s">
        <v>24</v>
      </c>
      <c r="AD42" s="329"/>
      <c r="AE42" s="307"/>
      <c r="AF42" s="307"/>
      <c r="AG42" s="307"/>
      <c r="AH42" s="307"/>
      <c r="AI42" s="307"/>
      <c r="AJ42" s="313"/>
    </row>
    <row r="43" spans="1:36" ht="3.75" customHeight="1" x14ac:dyDescent="0.15">
      <c r="A43" s="15"/>
      <c r="B43" s="15"/>
      <c r="C43" s="15"/>
      <c r="D43" s="15"/>
      <c r="E43" s="15"/>
      <c r="F43" s="15"/>
      <c r="G43" s="15"/>
      <c r="H43" s="15"/>
      <c r="I43" s="15"/>
      <c r="J43" s="15"/>
      <c r="K43" s="15"/>
      <c r="L43" s="15"/>
      <c r="M43" s="15"/>
      <c r="N43" s="15"/>
      <c r="O43" s="15"/>
      <c r="P43" s="15"/>
      <c r="Q43" s="15"/>
      <c r="R43" s="15"/>
      <c r="S43" s="15"/>
      <c r="T43" s="15"/>
      <c r="U43" s="16"/>
      <c r="V43" s="16"/>
      <c r="W43" s="16"/>
      <c r="X43" s="16"/>
      <c r="Y43" s="16"/>
      <c r="Z43" s="16"/>
      <c r="AA43" s="16"/>
      <c r="AB43" s="16"/>
      <c r="AC43" s="16"/>
      <c r="AD43" s="16"/>
      <c r="AE43" s="16"/>
      <c r="AF43" s="16"/>
      <c r="AG43" s="16"/>
      <c r="AH43" s="16"/>
      <c r="AI43" s="16"/>
      <c r="AJ43" s="16"/>
    </row>
    <row r="44" spans="1:36" x14ac:dyDescent="0.15">
      <c r="A44" s="312" t="s">
        <v>2</v>
      </c>
      <c r="B44" s="312"/>
      <c r="C44" s="311" t="s">
        <v>54</v>
      </c>
      <c r="D44" s="311"/>
      <c r="E44" s="12" t="s">
        <v>55</v>
      </c>
    </row>
    <row r="45" spans="1:36" x14ac:dyDescent="0.15">
      <c r="A45" s="312"/>
      <c r="B45" s="312"/>
      <c r="C45" s="311" t="s">
        <v>51</v>
      </c>
      <c r="D45" s="311"/>
      <c r="E45" s="12" t="s">
        <v>25</v>
      </c>
    </row>
    <row r="46" spans="1:36" ht="15.75" customHeight="1" x14ac:dyDescent="0.15">
      <c r="C46" s="311" t="s">
        <v>52</v>
      </c>
      <c r="D46" s="311"/>
      <c r="E46" s="12" t="s">
        <v>90</v>
      </c>
    </row>
    <row r="47" spans="1:36" ht="15.75" customHeight="1" x14ac:dyDescent="0.15">
      <c r="C47" s="311" t="s">
        <v>53</v>
      </c>
      <c r="D47" s="311"/>
      <c r="E47" s="12" t="s">
        <v>49</v>
      </c>
    </row>
    <row r="48" spans="1:36" ht="16.5" customHeight="1" x14ac:dyDescent="0.15">
      <c r="C48" s="311"/>
      <c r="D48" s="311"/>
      <c r="E48" s="35" t="s">
        <v>50</v>
      </c>
    </row>
  </sheetData>
  <mergeCells count="69">
    <mergeCell ref="A4:AJ4"/>
    <mergeCell ref="C46:D46"/>
    <mergeCell ref="A45:B45"/>
    <mergeCell ref="A42:E42"/>
    <mergeCell ref="F42:O42"/>
    <mergeCell ref="C45:D45"/>
    <mergeCell ref="P42:T42"/>
    <mergeCell ref="U42:V42"/>
    <mergeCell ref="W42:AB42"/>
    <mergeCell ref="AC42:AD42"/>
    <mergeCell ref="P28:V28"/>
    <mergeCell ref="W28:X28"/>
    <mergeCell ref="Z28:AA28"/>
    <mergeCell ref="AC28:AD28"/>
    <mergeCell ref="K16:K17"/>
    <mergeCell ref="J16:J17"/>
    <mergeCell ref="A18:O23"/>
    <mergeCell ref="T16:AJ17"/>
    <mergeCell ref="X41:Y41"/>
    <mergeCell ref="AE41:AF41"/>
    <mergeCell ref="L16:L17"/>
    <mergeCell ref="M16:M17"/>
    <mergeCell ref="N16:N17"/>
    <mergeCell ref="O16:O17"/>
    <mergeCell ref="AH41:AI41"/>
    <mergeCell ref="AA20:AC20"/>
    <mergeCell ref="P24:AJ25"/>
    <mergeCell ref="AB41:AC41"/>
    <mergeCell ref="P41:Q41"/>
    <mergeCell ref="P29:AJ34"/>
    <mergeCell ref="A26:O26"/>
    <mergeCell ref="A27:O27"/>
    <mergeCell ref="C48:D48"/>
    <mergeCell ref="C47:D47"/>
    <mergeCell ref="A44:B44"/>
    <mergeCell ref="C44:D44"/>
    <mergeCell ref="AE42:AJ42"/>
    <mergeCell ref="P26:AJ27"/>
    <mergeCell ref="A29:B41"/>
    <mergeCell ref="C29:O34"/>
    <mergeCell ref="C41:O41"/>
    <mergeCell ref="P35:AJ40"/>
    <mergeCell ref="C35:O39"/>
    <mergeCell ref="C40:O40"/>
    <mergeCell ref="R41:S41"/>
    <mergeCell ref="U41:V41"/>
    <mergeCell ref="A28:O28"/>
    <mergeCell ref="AG8:AH8"/>
    <mergeCell ref="V8:Z8"/>
    <mergeCell ref="W12:AH12"/>
    <mergeCell ref="Q11:V11"/>
    <mergeCell ref="L11:P11"/>
    <mergeCell ref="W10:AH10"/>
    <mergeCell ref="A5:AJ5"/>
    <mergeCell ref="A24:O24"/>
    <mergeCell ref="A25:O25"/>
    <mergeCell ref="W11:AH11"/>
    <mergeCell ref="T21:AJ22"/>
    <mergeCell ref="P18:S19"/>
    <mergeCell ref="P20:S23"/>
    <mergeCell ref="T23:X23"/>
    <mergeCell ref="Y23:AJ23"/>
    <mergeCell ref="P16:S17"/>
    <mergeCell ref="T18:AJ19"/>
    <mergeCell ref="T20:V20"/>
    <mergeCell ref="W20:Y20"/>
    <mergeCell ref="P12:V12"/>
    <mergeCell ref="AA8:AB8"/>
    <mergeCell ref="AD8:AE8"/>
  </mergeCells>
  <phoneticPr fontId="5"/>
  <printOptions horizontalCentered="1"/>
  <pageMargins left="0.39" right="0.28999999999999998" top="0.35433070866141736" bottom="0.15748031496062992" header="0.62992125984251968"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5"/>
  <sheetViews>
    <sheetView view="pageBreakPreview" zoomScale="90" zoomScaleNormal="100" zoomScaleSheetLayoutView="90" workbookViewId="0">
      <selection activeCell="H15" sqref="H15"/>
    </sheetView>
  </sheetViews>
  <sheetFormatPr defaultRowHeight="13.5" x14ac:dyDescent="0.15"/>
  <cols>
    <col min="1" max="1" width="3.5" style="12" bestFit="1" customWidth="1"/>
    <col min="2" max="3" width="17.75" style="12" customWidth="1"/>
    <col min="4" max="4" width="21.25" style="12" customWidth="1"/>
    <col min="5" max="5" width="2.25" style="12" customWidth="1"/>
    <col min="6" max="6" width="9" style="12" bestFit="1" customWidth="1"/>
    <col min="7" max="7" width="9" style="12" customWidth="1"/>
    <col min="8" max="8" width="25.125" style="12" customWidth="1"/>
    <col min="9" max="9" width="14.5" style="12" customWidth="1"/>
    <col min="10" max="256" width="9" style="12"/>
    <col min="257" max="257" width="3.5" style="12" bestFit="1" customWidth="1"/>
    <col min="258" max="259" width="17.75" style="12" customWidth="1"/>
    <col min="260" max="260" width="21.25" style="12" customWidth="1"/>
    <col min="261" max="261" width="2.25" style="12" customWidth="1"/>
    <col min="262" max="262" width="9" style="12" bestFit="1" customWidth="1"/>
    <col min="263" max="263" width="9" style="12" customWidth="1"/>
    <col min="264" max="264" width="25.125" style="12" customWidth="1"/>
    <col min="265" max="265" width="14.5" style="12" customWidth="1"/>
    <col min="266" max="512" width="9" style="12"/>
    <col min="513" max="513" width="3.5" style="12" bestFit="1" customWidth="1"/>
    <col min="514" max="515" width="17.75" style="12" customWidth="1"/>
    <col min="516" max="516" width="21.25" style="12" customWidth="1"/>
    <col min="517" max="517" width="2.25" style="12" customWidth="1"/>
    <col min="518" max="518" width="9" style="12" bestFit="1" customWidth="1"/>
    <col min="519" max="519" width="9" style="12" customWidth="1"/>
    <col min="520" max="520" width="25.125" style="12" customWidth="1"/>
    <col min="521" max="521" width="14.5" style="12" customWidth="1"/>
    <col min="522" max="768" width="9" style="12"/>
    <col min="769" max="769" width="3.5" style="12" bestFit="1" customWidth="1"/>
    <col min="770" max="771" width="17.75" style="12" customWidth="1"/>
    <col min="772" max="772" width="21.25" style="12" customWidth="1"/>
    <col min="773" max="773" width="2.25" style="12" customWidth="1"/>
    <col min="774" max="774" width="9" style="12" bestFit="1" customWidth="1"/>
    <col min="775" max="775" width="9" style="12" customWidth="1"/>
    <col min="776" max="776" width="25.125" style="12" customWidth="1"/>
    <col min="777" max="777" width="14.5" style="12" customWidth="1"/>
    <col min="778" max="1024" width="9" style="12"/>
    <col min="1025" max="1025" width="3.5" style="12" bestFit="1" customWidth="1"/>
    <col min="1026" max="1027" width="17.75" style="12" customWidth="1"/>
    <col min="1028" max="1028" width="21.25" style="12" customWidth="1"/>
    <col min="1029" max="1029" width="2.25" style="12" customWidth="1"/>
    <col min="1030" max="1030" width="9" style="12" bestFit="1" customWidth="1"/>
    <col min="1031" max="1031" width="9" style="12" customWidth="1"/>
    <col min="1032" max="1032" width="25.125" style="12" customWidth="1"/>
    <col min="1033" max="1033" width="14.5" style="12" customWidth="1"/>
    <col min="1034" max="1280" width="9" style="12"/>
    <col min="1281" max="1281" width="3.5" style="12" bestFit="1" customWidth="1"/>
    <col min="1282" max="1283" width="17.75" style="12" customWidth="1"/>
    <col min="1284" max="1284" width="21.25" style="12" customWidth="1"/>
    <col min="1285" max="1285" width="2.25" style="12" customWidth="1"/>
    <col min="1286" max="1286" width="9" style="12" bestFit="1" customWidth="1"/>
    <col min="1287" max="1287" width="9" style="12" customWidth="1"/>
    <col min="1288" max="1288" width="25.125" style="12" customWidth="1"/>
    <col min="1289" max="1289" width="14.5" style="12" customWidth="1"/>
    <col min="1290" max="1536" width="9" style="12"/>
    <col min="1537" max="1537" width="3.5" style="12" bestFit="1" customWidth="1"/>
    <col min="1538" max="1539" width="17.75" style="12" customWidth="1"/>
    <col min="1540" max="1540" width="21.25" style="12" customWidth="1"/>
    <col min="1541" max="1541" width="2.25" style="12" customWidth="1"/>
    <col min="1542" max="1542" width="9" style="12" bestFit="1" customWidth="1"/>
    <col min="1543" max="1543" width="9" style="12" customWidth="1"/>
    <col min="1544" max="1544" width="25.125" style="12" customWidth="1"/>
    <col min="1545" max="1545" width="14.5" style="12" customWidth="1"/>
    <col min="1546" max="1792" width="9" style="12"/>
    <col min="1793" max="1793" width="3.5" style="12" bestFit="1" customWidth="1"/>
    <col min="1794" max="1795" width="17.75" style="12" customWidth="1"/>
    <col min="1796" max="1796" width="21.25" style="12" customWidth="1"/>
    <col min="1797" max="1797" width="2.25" style="12" customWidth="1"/>
    <col min="1798" max="1798" width="9" style="12" bestFit="1" customWidth="1"/>
    <col min="1799" max="1799" width="9" style="12" customWidth="1"/>
    <col min="1800" max="1800" width="25.125" style="12" customWidth="1"/>
    <col min="1801" max="1801" width="14.5" style="12" customWidth="1"/>
    <col min="1802" max="2048" width="9" style="12"/>
    <col min="2049" max="2049" width="3.5" style="12" bestFit="1" customWidth="1"/>
    <col min="2050" max="2051" width="17.75" style="12" customWidth="1"/>
    <col min="2052" max="2052" width="21.25" style="12" customWidth="1"/>
    <col min="2053" max="2053" width="2.25" style="12" customWidth="1"/>
    <col min="2054" max="2054" width="9" style="12" bestFit="1" customWidth="1"/>
    <col min="2055" max="2055" width="9" style="12" customWidth="1"/>
    <col min="2056" max="2056" width="25.125" style="12" customWidth="1"/>
    <col min="2057" max="2057" width="14.5" style="12" customWidth="1"/>
    <col min="2058" max="2304" width="9" style="12"/>
    <col min="2305" max="2305" width="3.5" style="12" bestFit="1" customWidth="1"/>
    <col min="2306" max="2307" width="17.75" style="12" customWidth="1"/>
    <col min="2308" max="2308" width="21.25" style="12" customWidth="1"/>
    <col min="2309" max="2309" width="2.25" style="12" customWidth="1"/>
    <col min="2310" max="2310" width="9" style="12" bestFit="1" customWidth="1"/>
    <col min="2311" max="2311" width="9" style="12" customWidth="1"/>
    <col min="2312" max="2312" width="25.125" style="12" customWidth="1"/>
    <col min="2313" max="2313" width="14.5" style="12" customWidth="1"/>
    <col min="2314" max="2560" width="9" style="12"/>
    <col min="2561" max="2561" width="3.5" style="12" bestFit="1" customWidth="1"/>
    <col min="2562" max="2563" width="17.75" style="12" customWidth="1"/>
    <col min="2564" max="2564" width="21.25" style="12" customWidth="1"/>
    <col min="2565" max="2565" width="2.25" style="12" customWidth="1"/>
    <col min="2566" max="2566" width="9" style="12" bestFit="1" customWidth="1"/>
    <col min="2567" max="2567" width="9" style="12" customWidth="1"/>
    <col min="2568" max="2568" width="25.125" style="12" customWidth="1"/>
    <col min="2569" max="2569" width="14.5" style="12" customWidth="1"/>
    <col min="2570" max="2816" width="9" style="12"/>
    <col min="2817" max="2817" width="3.5" style="12" bestFit="1" customWidth="1"/>
    <col min="2818" max="2819" width="17.75" style="12" customWidth="1"/>
    <col min="2820" max="2820" width="21.25" style="12" customWidth="1"/>
    <col min="2821" max="2821" width="2.25" style="12" customWidth="1"/>
    <col min="2822" max="2822" width="9" style="12" bestFit="1" customWidth="1"/>
    <col min="2823" max="2823" width="9" style="12" customWidth="1"/>
    <col min="2824" max="2824" width="25.125" style="12" customWidth="1"/>
    <col min="2825" max="2825" width="14.5" style="12" customWidth="1"/>
    <col min="2826" max="3072" width="9" style="12"/>
    <col min="3073" max="3073" width="3.5" style="12" bestFit="1" customWidth="1"/>
    <col min="3074" max="3075" width="17.75" style="12" customWidth="1"/>
    <col min="3076" max="3076" width="21.25" style="12" customWidth="1"/>
    <col min="3077" max="3077" width="2.25" style="12" customWidth="1"/>
    <col min="3078" max="3078" width="9" style="12" bestFit="1" customWidth="1"/>
    <col min="3079" max="3079" width="9" style="12" customWidth="1"/>
    <col min="3080" max="3080" width="25.125" style="12" customWidth="1"/>
    <col min="3081" max="3081" width="14.5" style="12" customWidth="1"/>
    <col min="3082" max="3328" width="9" style="12"/>
    <col min="3329" max="3329" width="3.5" style="12" bestFit="1" customWidth="1"/>
    <col min="3330" max="3331" width="17.75" style="12" customWidth="1"/>
    <col min="3332" max="3332" width="21.25" style="12" customWidth="1"/>
    <col min="3333" max="3333" width="2.25" style="12" customWidth="1"/>
    <col min="3334" max="3334" width="9" style="12" bestFit="1" customWidth="1"/>
    <col min="3335" max="3335" width="9" style="12" customWidth="1"/>
    <col min="3336" max="3336" width="25.125" style="12" customWidth="1"/>
    <col min="3337" max="3337" width="14.5" style="12" customWidth="1"/>
    <col min="3338" max="3584" width="9" style="12"/>
    <col min="3585" max="3585" width="3.5" style="12" bestFit="1" customWidth="1"/>
    <col min="3586" max="3587" width="17.75" style="12" customWidth="1"/>
    <col min="3588" max="3588" width="21.25" style="12" customWidth="1"/>
    <col min="3589" max="3589" width="2.25" style="12" customWidth="1"/>
    <col min="3590" max="3590" width="9" style="12" bestFit="1" customWidth="1"/>
    <col min="3591" max="3591" width="9" style="12" customWidth="1"/>
    <col min="3592" max="3592" width="25.125" style="12" customWidth="1"/>
    <col min="3593" max="3593" width="14.5" style="12" customWidth="1"/>
    <col min="3594" max="3840" width="9" style="12"/>
    <col min="3841" max="3841" width="3.5" style="12" bestFit="1" customWidth="1"/>
    <col min="3842" max="3843" width="17.75" style="12" customWidth="1"/>
    <col min="3844" max="3844" width="21.25" style="12" customWidth="1"/>
    <col min="3845" max="3845" width="2.25" style="12" customWidth="1"/>
    <col min="3846" max="3846" width="9" style="12" bestFit="1" customWidth="1"/>
    <col min="3847" max="3847" width="9" style="12" customWidth="1"/>
    <col min="3848" max="3848" width="25.125" style="12" customWidth="1"/>
    <col min="3849" max="3849" width="14.5" style="12" customWidth="1"/>
    <col min="3850" max="4096" width="9" style="12"/>
    <col min="4097" max="4097" width="3.5" style="12" bestFit="1" customWidth="1"/>
    <col min="4098" max="4099" width="17.75" style="12" customWidth="1"/>
    <col min="4100" max="4100" width="21.25" style="12" customWidth="1"/>
    <col min="4101" max="4101" width="2.25" style="12" customWidth="1"/>
    <col min="4102" max="4102" width="9" style="12" bestFit="1" customWidth="1"/>
    <col min="4103" max="4103" width="9" style="12" customWidth="1"/>
    <col min="4104" max="4104" width="25.125" style="12" customWidth="1"/>
    <col min="4105" max="4105" width="14.5" style="12" customWidth="1"/>
    <col min="4106" max="4352" width="9" style="12"/>
    <col min="4353" max="4353" width="3.5" style="12" bestFit="1" customWidth="1"/>
    <col min="4354" max="4355" width="17.75" style="12" customWidth="1"/>
    <col min="4356" max="4356" width="21.25" style="12" customWidth="1"/>
    <col min="4357" max="4357" width="2.25" style="12" customWidth="1"/>
    <col min="4358" max="4358" width="9" style="12" bestFit="1" customWidth="1"/>
    <col min="4359" max="4359" width="9" style="12" customWidth="1"/>
    <col min="4360" max="4360" width="25.125" style="12" customWidth="1"/>
    <col min="4361" max="4361" width="14.5" style="12" customWidth="1"/>
    <col min="4362" max="4608" width="9" style="12"/>
    <col min="4609" max="4609" width="3.5" style="12" bestFit="1" customWidth="1"/>
    <col min="4610" max="4611" width="17.75" style="12" customWidth="1"/>
    <col min="4612" max="4612" width="21.25" style="12" customWidth="1"/>
    <col min="4613" max="4613" width="2.25" style="12" customWidth="1"/>
    <col min="4614" max="4614" width="9" style="12" bestFit="1" customWidth="1"/>
    <col min="4615" max="4615" width="9" style="12" customWidth="1"/>
    <col min="4616" max="4616" width="25.125" style="12" customWidth="1"/>
    <col min="4617" max="4617" width="14.5" style="12" customWidth="1"/>
    <col min="4618" max="4864" width="9" style="12"/>
    <col min="4865" max="4865" width="3.5" style="12" bestFit="1" customWidth="1"/>
    <col min="4866" max="4867" width="17.75" style="12" customWidth="1"/>
    <col min="4868" max="4868" width="21.25" style="12" customWidth="1"/>
    <col min="4869" max="4869" width="2.25" style="12" customWidth="1"/>
    <col min="4870" max="4870" width="9" style="12" bestFit="1" customWidth="1"/>
    <col min="4871" max="4871" width="9" style="12" customWidth="1"/>
    <col min="4872" max="4872" width="25.125" style="12" customWidth="1"/>
    <col min="4873" max="4873" width="14.5" style="12" customWidth="1"/>
    <col min="4874" max="5120" width="9" style="12"/>
    <col min="5121" max="5121" width="3.5" style="12" bestFit="1" customWidth="1"/>
    <col min="5122" max="5123" width="17.75" style="12" customWidth="1"/>
    <col min="5124" max="5124" width="21.25" style="12" customWidth="1"/>
    <col min="5125" max="5125" width="2.25" style="12" customWidth="1"/>
    <col min="5126" max="5126" width="9" style="12" bestFit="1" customWidth="1"/>
    <col min="5127" max="5127" width="9" style="12" customWidth="1"/>
    <col min="5128" max="5128" width="25.125" style="12" customWidth="1"/>
    <col min="5129" max="5129" width="14.5" style="12" customWidth="1"/>
    <col min="5130" max="5376" width="9" style="12"/>
    <col min="5377" max="5377" width="3.5" style="12" bestFit="1" customWidth="1"/>
    <col min="5378" max="5379" width="17.75" style="12" customWidth="1"/>
    <col min="5380" max="5380" width="21.25" style="12" customWidth="1"/>
    <col min="5381" max="5381" width="2.25" style="12" customWidth="1"/>
    <col min="5382" max="5382" width="9" style="12" bestFit="1" customWidth="1"/>
    <col min="5383" max="5383" width="9" style="12" customWidth="1"/>
    <col min="5384" max="5384" width="25.125" style="12" customWidth="1"/>
    <col min="5385" max="5385" width="14.5" style="12" customWidth="1"/>
    <col min="5386" max="5632" width="9" style="12"/>
    <col min="5633" max="5633" width="3.5" style="12" bestFit="1" customWidth="1"/>
    <col min="5634" max="5635" width="17.75" style="12" customWidth="1"/>
    <col min="5636" max="5636" width="21.25" style="12" customWidth="1"/>
    <col min="5637" max="5637" width="2.25" style="12" customWidth="1"/>
    <col min="5638" max="5638" width="9" style="12" bestFit="1" customWidth="1"/>
    <col min="5639" max="5639" width="9" style="12" customWidth="1"/>
    <col min="5640" max="5640" width="25.125" style="12" customWidth="1"/>
    <col min="5641" max="5641" width="14.5" style="12" customWidth="1"/>
    <col min="5642" max="5888" width="9" style="12"/>
    <col min="5889" max="5889" width="3.5" style="12" bestFit="1" customWidth="1"/>
    <col min="5890" max="5891" width="17.75" style="12" customWidth="1"/>
    <col min="5892" max="5892" width="21.25" style="12" customWidth="1"/>
    <col min="5893" max="5893" width="2.25" style="12" customWidth="1"/>
    <col min="5894" max="5894" width="9" style="12" bestFit="1" customWidth="1"/>
    <col min="5895" max="5895" width="9" style="12" customWidth="1"/>
    <col min="5896" max="5896" width="25.125" style="12" customWidth="1"/>
    <col min="5897" max="5897" width="14.5" style="12" customWidth="1"/>
    <col min="5898" max="6144" width="9" style="12"/>
    <col min="6145" max="6145" width="3.5" style="12" bestFit="1" customWidth="1"/>
    <col min="6146" max="6147" width="17.75" style="12" customWidth="1"/>
    <col min="6148" max="6148" width="21.25" style="12" customWidth="1"/>
    <col min="6149" max="6149" width="2.25" style="12" customWidth="1"/>
    <col min="6150" max="6150" width="9" style="12" bestFit="1" customWidth="1"/>
    <col min="6151" max="6151" width="9" style="12" customWidth="1"/>
    <col min="6152" max="6152" width="25.125" style="12" customWidth="1"/>
    <col min="6153" max="6153" width="14.5" style="12" customWidth="1"/>
    <col min="6154" max="6400" width="9" style="12"/>
    <col min="6401" max="6401" width="3.5" style="12" bestFit="1" customWidth="1"/>
    <col min="6402" max="6403" width="17.75" style="12" customWidth="1"/>
    <col min="6404" max="6404" width="21.25" style="12" customWidth="1"/>
    <col min="6405" max="6405" width="2.25" style="12" customWidth="1"/>
    <col min="6406" max="6406" width="9" style="12" bestFit="1" customWidth="1"/>
    <col min="6407" max="6407" width="9" style="12" customWidth="1"/>
    <col min="6408" max="6408" width="25.125" style="12" customWidth="1"/>
    <col min="6409" max="6409" width="14.5" style="12" customWidth="1"/>
    <col min="6410" max="6656" width="9" style="12"/>
    <col min="6657" max="6657" width="3.5" style="12" bestFit="1" customWidth="1"/>
    <col min="6658" max="6659" width="17.75" style="12" customWidth="1"/>
    <col min="6660" max="6660" width="21.25" style="12" customWidth="1"/>
    <col min="6661" max="6661" width="2.25" style="12" customWidth="1"/>
    <col min="6662" max="6662" width="9" style="12" bestFit="1" customWidth="1"/>
    <col min="6663" max="6663" width="9" style="12" customWidth="1"/>
    <col min="6664" max="6664" width="25.125" style="12" customWidth="1"/>
    <col min="6665" max="6665" width="14.5" style="12" customWidth="1"/>
    <col min="6666" max="6912" width="9" style="12"/>
    <col min="6913" max="6913" width="3.5" style="12" bestFit="1" customWidth="1"/>
    <col min="6914" max="6915" width="17.75" style="12" customWidth="1"/>
    <col min="6916" max="6916" width="21.25" style="12" customWidth="1"/>
    <col min="6917" max="6917" width="2.25" style="12" customWidth="1"/>
    <col min="6918" max="6918" width="9" style="12" bestFit="1" customWidth="1"/>
    <col min="6919" max="6919" width="9" style="12" customWidth="1"/>
    <col min="6920" max="6920" width="25.125" style="12" customWidth="1"/>
    <col min="6921" max="6921" width="14.5" style="12" customWidth="1"/>
    <col min="6922" max="7168" width="9" style="12"/>
    <col min="7169" max="7169" width="3.5" style="12" bestFit="1" customWidth="1"/>
    <col min="7170" max="7171" width="17.75" style="12" customWidth="1"/>
    <col min="7172" max="7172" width="21.25" style="12" customWidth="1"/>
    <col min="7173" max="7173" width="2.25" style="12" customWidth="1"/>
    <col min="7174" max="7174" width="9" style="12" bestFit="1" customWidth="1"/>
    <col min="7175" max="7175" width="9" style="12" customWidth="1"/>
    <col min="7176" max="7176" width="25.125" style="12" customWidth="1"/>
    <col min="7177" max="7177" width="14.5" style="12" customWidth="1"/>
    <col min="7178" max="7424" width="9" style="12"/>
    <col min="7425" max="7425" width="3.5" style="12" bestFit="1" customWidth="1"/>
    <col min="7426" max="7427" width="17.75" style="12" customWidth="1"/>
    <col min="7428" max="7428" width="21.25" style="12" customWidth="1"/>
    <col min="7429" max="7429" width="2.25" style="12" customWidth="1"/>
    <col min="7430" max="7430" width="9" style="12" bestFit="1" customWidth="1"/>
    <col min="7431" max="7431" width="9" style="12" customWidth="1"/>
    <col min="7432" max="7432" width="25.125" style="12" customWidth="1"/>
    <col min="7433" max="7433" width="14.5" style="12" customWidth="1"/>
    <col min="7434" max="7680" width="9" style="12"/>
    <col min="7681" max="7681" width="3.5" style="12" bestFit="1" customWidth="1"/>
    <col min="7682" max="7683" width="17.75" style="12" customWidth="1"/>
    <col min="7684" max="7684" width="21.25" style="12" customWidth="1"/>
    <col min="7685" max="7685" width="2.25" style="12" customWidth="1"/>
    <col min="7686" max="7686" width="9" style="12" bestFit="1" customWidth="1"/>
    <col min="7687" max="7687" width="9" style="12" customWidth="1"/>
    <col min="7688" max="7688" width="25.125" style="12" customWidth="1"/>
    <col min="7689" max="7689" width="14.5" style="12" customWidth="1"/>
    <col min="7690" max="7936" width="9" style="12"/>
    <col min="7937" max="7937" width="3.5" style="12" bestFit="1" customWidth="1"/>
    <col min="7938" max="7939" width="17.75" style="12" customWidth="1"/>
    <col min="7940" max="7940" width="21.25" style="12" customWidth="1"/>
    <col min="7941" max="7941" width="2.25" style="12" customWidth="1"/>
    <col min="7942" max="7942" width="9" style="12" bestFit="1" customWidth="1"/>
    <col min="7943" max="7943" width="9" style="12" customWidth="1"/>
    <col min="7944" max="7944" width="25.125" style="12" customWidth="1"/>
    <col min="7945" max="7945" width="14.5" style="12" customWidth="1"/>
    <col min="7946" max="8192" width="9" style="12"/>
    <col min="8193" max="8193" width="3.5" style="12" bestFit="1" customWidth="1"/>
    <col min="8194" max="8195" width="17.75" style="12" customWidth="1"/>
    <col min="8196" max="8196" width="21.25" style="12" customWidth="1"/>
    <col min="8197" max="8197" width="2.25" style="12" customWidth="1"/>
    <col min="8198" max="8198" width="9" style="12" bestFit="1" customWidth="1"/>
    <col min="8199" max="8199" width="9" style="12" customWidth="1"/>
    <col min="8200" max="8200" width="25.125" style="12" customWidth="1"/>
    <col min="8201" max="8201" width="14.5" style="12" customWidth="1"/>
    <col min="8202" max="8448" width="9" style="12"/>
    <col min="8449" max="8449" width="3.5" style="12" bestFit="1" customWidth="1"/>
    <col min="8450" max="8451" width="17.75" style="12" customWidth="1"/>
    <col min="8452" max="8452" width="21.25" style="12" customWidth="1"/>
    <col min="8453" max="8453" width="2.25" style="12" customWidth="1"/>
    <col min="8454" max="8454" width="9" style="12" bestFit="1" customWidth="1"/>
    <col min="8455" max="8455" width="9" style="12" customWidth="1"/>
    <col min="8456" max="8456" width="25.125" style="12" customWidth="1"/>
    <col min="8457" max="8457" width="14.5" style="12" customWidth="1"/>
    <col min="8458" max="8704" width="9" style="12"/>
    <col min="8705" max="8705" width="3.5" style="12" bestFit="1" customWidth="1"/>
    <col min="8706" max="8707" width="17.75" style="12" customWidth="1"/>
    <col min="8708" max="8708" width="21.25" style="12" customWidth="1"/>
    <col min="8709" max="8709" width="2.25" style="12" customWidth="1"/>
    <col min="8710" max="8710" width="9" style="12" bestFit="1" customWidth="1"/>
    <col min="8711" max="8711" width="9" style="12" customWidth="1"/>
    <col min="8712" max="8712" width="25.125" style="12" customWidth="1"/>
    <col min="8713" max="8713" width="14.5" style="12" customWidth="1"/>
    <col min="8714" max="8960" width="9" style="12"/>
    <col min="8961" max="8961" width="3.5" style="12" bestFit="1" customWidth="1"/>
    <col min="8962" max="8963" width="17.75" style="12" customWidth="1"/>
    <col min="8964" max="8964" width="21.25" style="12" customWidth="1"/>
    <col min="8965" max="8965" width="2.25" style="12" customWidth="1"/>
    <col min="8966" max="8966" width="9" style="12" bestFit="1" customWidth="1"/>
    <col min="8967" max="8967" width="9" style="12" customWidth="1"/>
    <col min="8968" max="8968" width="25.125" style="12" customWidth="1"/>
    <col min="8969" max="8969" width="14.5" style="12" customWidth="1"/>
    <col min="8970" max="9216" width="9" style="12"/>
    <col min="9217" max="9217" width="3.5" style="12" bestFit="1" customWidth="1"/>
    <col min="9218" max="9219" width="17.75" style="12" customWidth="1"/>
    <col min="9220" max="9220" width="21.25" style="12" customWidth="1"/>
    <col min="9221" max="9221" width="2.25" style="12" customWidth="1"/>
    <col min="9222" max="9222" width="9" style="12" bestFit="1" customWidth="1"/>
    <col min="9223" max="9223" width="9" style="12" customWidth="1"/>
    <col min="9224" max="9224" width="25.125" style="12" customWidth="1"/>
    <col min="9225" max="9225" width="14.5" style="12" customWidth="1"/>
    <col min="9226" max="9472" width="9" style="12"/>
    <col min="9473" max="9473" width="3.5" style="12" bestFit="1" customWidth="1"/>
    <col min="9474" max="9475" width="17.75" style="12" customWidth="1"/>
    <col min="9476" max="9476" width="21.25" style="12" customWidth="1"/>
    <col min="9477" max="9477" width="2.25" style="12" customWidth="1"/>
    <col min="9478" max="9478" width="9" style="12" bestFit="1" customWidth="1"/>
    <col min="9479" max="9479" width="9" style="12" customWidth="1"/>
    <col min="9480" max="9480" width="25.125" style="12" customWidth="1"/>
    <col min="9481" max="9481" width="14.5" style="12" customWidth="1"/>
    <col min="9482" max="9728" width="9" style="12"/>
    <col min="9729" max="9729" width="3.5" style="12" bestFit="1" customWidth="1"/>
    <col min="9730" max="9731" width="17.75" style="12" customWidth="1"/>
    <col min="9732" max="9732" width="21.25" style="12" customWidth="1"/>
    <col min="9733" max="9733" width="2.25" style="12" customWidth="1"/>
    <col min="9734" max="9734" width="9" style="12" bestFit="1" customWidth="1"/>
    <col min="9735" max="9735" width="9" style="12" customWidth="1"/>
    <col min="9736" max="9736" width="25.125" style="12" customWidth="1"/>
    <col min="9737" max="9737" width="14.5" style="12" customWidth="1"/>
    <col min="9738" max="9984" width="9" style="12"/>
    <col min="9985" max="9985" width="3.5" style="12" bestFit="1" customWidth="1"/>
    <col min="9986" max="9987" width="17.75" style="12" customWidth="1"/>
    <col min="9988" max="9988" width="21.25" style="12" customWidth="1"/>
    <col min="9989" max="9989" width="2.25" style="12" customWidth="1"/>
    <col min="9990" max="9990" width="9" style="12" bestFit="1" customWidth="1"/>
    <col min="9991" max="9991" width="9" style="12" customWidth="1"/>
    <col min="9992" max="9992" width="25.125" style="12" customWidth="1"/>
    <col min="9993" max="9993" width="14.5" style="12" customWidth="1"/>
    <col min="9994" max="10240" width="9" style="12"/>
    <col min="10241" max="10241" width="3.5" style="12" bestFit="1" customWidth="1"/>
    <col min="10242" max="10243" width="17.75" style="12" customWidth="1"/>
    <col min="10244" max="10244" width="21.25" style="12" customWidth="1"/>
    <col min="10245" max="10245" width="2.25" style="12" customWidth="1"/>
    <col min="10246" max="10246" width="9" style="12" bestFit="1" customWidth="1"/>
    <col min="10247" max="10247" width="9" style="12" customWidth="1"/>
    <col min="10248" max="10248" width="25.125" style="12" customWidth="1"/>
    <col min="10249" max="10249" width="14.5" style="12" customWidth="1"/>
    <col min="10250" max="10496" width="9" style="12"/>
    <col min="10497" max="10497" width="3.5" style="12" bestFit="1" customWidth="1"/>
    <col min="10498" max="10499" width="17.75" style="12" customWidth="1"/>
    <col min="10500" max="10500" width="21.25" style="12" customWidth="1"/>
    <col min="10501" max="10501" width="2.25" style="12" customWidth="1"/>
    <col min="10502" max="10502" width="9" style="12" bestFit="1" customWidth="1"/>
    <col min="10503" max="10503" width="9" style="12" customWidth="1"/>
    <col min="10504" max="10504" width="25.125" style="12" customWidth="1"/>
    <col min="10505" max="10505" width="14.5" style="12" customWidth="1"/>
    <col min="10506" max="10752" width="9" style="12"/>
    <col min="10753" max="10753" width="3.5" style="12" bestFit="1" customWidth="1"/>
    <col min="10754" max="10755" width="17.75" style="12" customWidth="1"/>
    <col min="10756" max="10756" width="21.25" style="12" customWidth="1"/>
    <col min="10757" max="10757" width="2.25" style="12" customWidth="1"/>
    <col min="10758" max="10758" width="9" style="12" bestFit="1" customWidth="1"/>
    <col min="10759" max="10759" width="9" style="12" customWidth="1"/>
    <col min="10760" max="10760" width="25.125" style="12" customWidth="1"/>
    <col min="10761" max="10761" width="14.5" style="12" customWidth="1"/>
    <col min="10762" max="11008" width="9" style="12"/>
    <col min="11009" max="11009" width="3.5" style="12" bestFit="1" customWidth="1"/>
    <col min="11010" max="11011" width="17.75" style="12" customWidth="1"/>
    <col min="11012" max="11012" width="21.25" style="12" customWidth="1"/>
    <col min="11013" max="11013" width="2.25" style="12" customWidth="1"/>
    <col min="11014" max="11014" width="9" style="12" bestFit="1" customWidth="1"/>
    <col min="11015" max="11015" width="9" style="12" customWidth="1"/>
    <col min="11016" max="11016" width="25.125" style="12" customWidth="1"/>
    <col min="11017" max="11017" width="14.5" style="12" customWidth="1"/>
    <col min="11018" max="11264" width="9" style="12"/>
    <col min="11265" max="11265" width="3.5" style="12" bestFit="1" customWidth="1"/>
    <col min="11266" max="11267" width="17.75" style="12" customWidth="1"/>
    <col min="11268" max="11268" width="21.25" style="12" customWidth="1"/>
    <col min="11269" max="11269" width="2.25" style="12" customWidth="1"/>
    <col min="11270" max="11270" width="9" style="12" bestFit="1" customWidth="1"/>
    <col min="11271" max="11271" width="9" style="12" customWidth="1"/>
    <col min="11272" max="11272" width="25.125" style="12" customWidth="1"/>
    <col min="11273" max="11273" width="14.5" style="12" customWidth="1"/>
    <col min="11274" max="11520" width="9" style="12"/>
    <col min="11521" max="11521" width="3.5" style="12" bestFit="1" customWidth="1"/>
    <col min="11522" max="11523" width="17.75" style="12" customWidth="1"/>
    <col min="11524" max="11524" width="21.25" style="12" customWidth="1"/>
    <col min="11525" max="11525" width="2.25" style="12" customWidth="1"/>
    <col min="11526" max="11526" width="9" style="12" bestFit="1" customWidth="1"/>
    <col min="11527" max="11527" width="9" style="12" customWidth="1"/>
    <col min="11528" max="11528" width="25.125" style="12" customWidth="1"/>
    <col min="11529" max="11529" width="14.5" style="12" customWidth="1"/>
    <col min="11530" max="11776" width="9" style="12"/>
    <col min="11777" max="11777" width="3.5" style="12" bestFit="1" customWidth="1"/>
    <col min="11778" max="11779" width="17.75" style="12" customWidth="1"/>
    <col min="11780" max="11780" width="21.25" style="12" customWidth="1"/>
    <col min="11781" max="11781" width="2.25" style="12" customWidth="1"/>
    <col min="11782" max="11782" width="9" style="12" bestFit="1" customWidth="1"/>
    <col min="11783" max="11783" width="9" style="12" customWidth="1"/>
    <col min="11784" max="11784" width="25.125" style="12" customWidth="1"/>
    <col min="11785" max="11785" width="14.5" style="12" customWidth="1"/>
    <col min="11786" max="12032" width="9" style="12"/>
    <col min="12033" max="12033" width="3.5" style="12" bestFit="1" customWidth="1"/>
    <col min="12034" max="12035" width="17.75" style="12" customWidth="1"/>
    <col min="12036" max="12036" width="21.25" style="12" customWidth="1"/>
    <col min="12037" max="12037" width="2.25" style="12" customWidth="1"/>
    <col min="12038" max="12038" width="9" style="12" bestFit="1" customWidth="1"/>
    <col min="12039" max="12039" width="9" style="12" customWidth="1"/>
    <col min="12040" max="12040" width="25.125" style="12" customWidth="1"/>
    <col min="12041" max="12041" width="14.5" style="12" customWidth="1"/>
    <col min="12042" max="12288" width="9" style="12"/>
    <col min="12289" max="12289" width="3.5" style="12" bestFit="1" customWidth="1"/>
    <col min="12290" max="12291" width="17.75" style="12" customWidth="1"/>
    <col min="12292" max="12292" width="21.25" style="12" customWidth="1"/>
    <col min="12293" max="12293" width="2.25" style="12" customWidth="1"/>
    <col min="12294" max="12294" width="9" style="12" bestFit="1" customWidth="1"/>
    <col min="12295" max="12295" width="9" style="12" customWidth="1"/>
    <col min="12296" max="12296" width="25.125" style="12" customWidth="1"/>
    <col min="12297" max="12297" width="14.5" style="12" customWidth="1"/>
    <col min="12298" max="12544" width="9" style="12"/>
    <col min="12545" max="12545" width="3.5" style="12" bestFit="1" customWidth="1"/>
    <col min="12546" max="12547" width="17.75" style="12" customWidth="1"/>
    <col min="12548" max="12548" width="21.25" style="12" customWidth="1"/>
    <col min="12549" max="12549" width="2.25" style="12" customWidth="1"/>
    <col min="12550" max="12550" width="9" style="12" bestFit="1" customWidth="1"/>
    <col min="12551" max="12551" width="9" style="12" customWidth="1"/>
    <col min="12552" max="12552" width="25.125" style="12" customWidth="1"/>
    <col min="12553" max="12553" width="14.5" style="12" customWidth="1"/>
    <col min="12554" max="12800" width="9" style="12"/>
    <col min="12801" max="12801" width="3.5" style="12" bestFit="1" customWidth="1"/>
    <col min="12802" max="12803" width="17.75" style="12" customWidth="1"/>
    <col min="12804" max="12804" width="21.25" style="12" customWidth="1"/>
    <col min="12805" max="12805" width="2.25" style="12" customWidth="1"/>
    <col min="12806" max="12806" width="9" style="12" bestFit="1" customWidth="1"/>
    <col min="12807" max="12807" width="9" style="12" customWidth="1"/>
    <col min="12808" max="12808" width="25.125" style="12" customWidth="1"/>
    <col min="12809" max="12809" width="14.5" style="12" customWidth="1"/>
    <col min="12810" max="13056" width="9" style="12"/>
    <col min="13057" max="13057" width="3.5" style="12" bestFit="1" customWidth="1"/>
    <col min="13058" max="13059" width="17.75" style="12" customWidth="1"/>
    <col min="13060" max="13060" width="21.25" style="12" customWidth="1"/>
    <col min="13061" max="13061" width="2.25" style="12" customWidth="1"/>
    <col min="13062" max="13062" width="9" style="12" bestFit="1" customWidth="1"/>
    <col min="13063" max="13063" width="9" style="12" customWidth="1"/>
    <col min="13064" max="13064" width="25.125" style="12" customWidth="1"/>
    <col min="13065" max="13065" width="14.5" style="12" customWidth="1"/>
    <col min="13066" max="13312" width="9" style="12"/>
    <col min="13313" max="13313" width="3.5" style="12" bestFit="1" customWidth="1"/>
    <col min="13314" max="13315" width="17.75" style="12" customWidth="1"/>
    <col min="13316" max="13316" width="21.25" style="12" customWidth="1"/>
    <col min="13317" max="13317" width="2.25" style="12" customWidth="1"/>
    <col min="13318" max="13318" width="9" style="12" bestFit="1" customWidth="1"/>
    <col min="13319" max="13319" width="9" style="12" customWidth="1"/>
    <col min="13320" max="13320" width="25.125" style="12" customWidth="1"/>
    <col min="13321" max="13321" width="14.5" style="12" customWidth="1"/>
    <col min="13322" max="13568" width="9" style="12"/>
    <col min="13569" max="13569" width="3.5" style="12" bestFit="1" customWidth="1"/>
    <col min="13570" max="13571" width="17.75" style="12" customWidth="1"/>
    <col min="13572" max="13572" width="21.25" style="12" customWidth="1"/>
    <col min="13573" max="13573" width="2.25" style="12" customWidth="1"/>
    <col min="13574" max="13574" width="9" style="12" bestFit="1" customWidth="1"/>
    <col min="13575" max="13575" width="9" style="12" customWidth="1"/>
    <col min="13576" max="13576" width="25.125" style="12" customWidth="1"/>
    <col min="13577" max="13577" width="14.5" style="12" customWidth="1"/>
    <col min="13578" max="13824" width="9" style="12"/>
    <col min="13825" max="13825" width="3.5" style="12" bestFit="1" customWidth="1"/>
    <col min="13826" max="13827" width="17.75" style="12" customWidth="1"/>
    <col min="13828" max="13828" width="21.25" style="12" customWidth="1"/>
    <col min="13829" max="13829" width="2.25" style="12" customWidth="1"/>
    <col min="13830" max="13830" width="9" style="12" bestFit="1" customWidth="1"/>
    <col min="13831" max="13831" width="9" style="12" customWidth="1"/>
    <col min="13832" max="13832" width="25.125" style="12" customWidth="1"/>
    <col min="13833" max="13833" width="14.5" style="12" customWidth="1"/>
    <col min="13834" max="14080" width="9" style="12"/>
    <col min="14081" max="14081" width="3.5" style="12" bestFit="1" customWidth="1"/>
    <col min="14082" max="14083" width="17.75" style="12" customWidth="1"/>
    <col min="14084" max="14084" width="21.25" style="12" customWidth="1"/>
    <col min="14085" max="14085" width="2.25" style="12" customWidth="1"/>
    <col min="14086" max="14086" width="9" style="12" bestFit="1" customWidth="1"/>
    <col min="14087" max="14087" width="9" style="12" customWidth="1"/>
    <col min="14088" max="14088" width="25.125" style="12" customWidth="1"/>
    <col min="14089" max="14089" width="14.5" style="12" customWidth="1"/>
    <col min="14090" max="14336" width="9" style="12"/>
    <col min="14337" max="14337" width="3.5" style="12" bestFit="1" customWidth="1"/>
    <col min="14338" max="14339" width="17.75" style="12" customWidth="1"/>
    <col min="14340" max="14340" width="21.25" style="12" customWidth="1"/>
    <col min="14341" max="14341" width="2.25" style="12" customWidth="1"/>
    <col min="14342" max="14342" width="9" style="12" bestFit="1" customWidth="1"/>
    <col min="14343" max="14343" width="9" style="12" customWidth="1"/>
    <col min="14344" max="14344" width="25.125" style="12" customWidth="1"/>
    <col min="14345" max="14345" width="14.5" style="12" customWidth="1"/>
    <col min="14346" max="14592" width="9" style="12"/>
    <col min="14593" max="14593" width="3.5" style="12" bestFit="1" customWidth="1"/>
    <col min="14594" max="14595" width="17.75" style="12" customWidth="1"/>
    <col min="14596" max="14596" width="21.25" style="12" customWidth="1"/>
    <col min="14597" max="14597" width="2.25" style="12" customWidth="1"/>
    <col min="14598" max="14598" width="9" style="12" bestFit="1" customWidth="1"/>
    <col min="14599" max="14599" width="9" style="12" customWidth="1"/>
    <col min="14600" max="14600" width="25.125" style="12" customWidth="1"/>
    <col min="14601" max="14601" width="14.5" style="12" customWidth="1"/>
    <col min="14602" max="14848" width="9" style="12"/>
    <col min="14849" max="14849" width="3.5" style="12" bestFit="1" customWidth="1"/>
    <col min="14850" max="14851" width="17.75" style="12" customWidth="1"/>
    <col min="14852" max="14852" width="21.25" style="12" customWidth="1"/>
    <col min="14853" max="14853" width="2.25" style="12" customWidth="1"/>
    <col min="14854" max="14854" width="9" style="12" bestFit="1" customWidth="1"/>
    <col min="14855" max="14855" width="9" style="12" customWidth="1"/>
    <col min="14856" max="14856" width="25.125" style="12" customWidth="1"/>
    <col min="14857" max="14857" width="14.5" style="12" customWidth="1"/>
    <col min="14858" max="15104" width="9" style="12"/>
    <col min="15105" max="15105" width="3.5" style="12" bestFit="1" customWidth="1"/>
    <col min="15106" max="15107" width="17.75" style="12" customWidth="1"/>
    <col min="15108" max="15108" width="21.25" style="12" customWidth="1"/>
    <col min="15109" max="15109" width="2.25" style="12" customWidth="1"/>
    <col min="15110" max="15110" width="9" style="12" bestFit="1" customWidth="1"/>
    <col min="15111" max="15111" width="9" style="12" customWidth="1"/>
    <col min="15112" max="15112" width="25.125" style="12" customWidth="1"/>
    <col min="15113" max="15113" width="14.5" style="12" customWidth="1"/>
    <col min="15114" max="15360" width="9" style="12"/>
    <col min="15361" max="15361" width="3.5" style="12" bestFit="1" customWidth="1"/>
    <col min="15362" max="15363" width="17.75" style="12" customWidth="1"/>
    <col min="15364" max="15364" width="21.25" style="12" customWidth="1"/>
    <col min="15365" max="15365" width="2.25" style="12" customWidth="1"/>
    <col min="15366" max="15366" width="9" style="12" bestFit="1" customWidth="1"/>
    <col min="15367" max="15367" width="9" style="12" customWidth="1"/>
    <col min="15368" max="15368" width="25.125" style="12" customWidth="1"/>
    <col min="15369" max="15369" width="14.5" style="12" customWidth="1"/>
    <col min="15370" max="15616" width="9" style="12"/>
    <col min="15617" max="15617" width="3.5" style="12" bestFit="1" customWidth="1"/>
    <col min="15618" max="15619" width="17.75" style="12" customWidth="1"/>
    <col min="15620" max="15620" width="21.25" style="12" customWidth="1"/>
    <col min="15621" max="15621" width="2.25" style="12" customWidth="1"/>
    <col min="15622" max="15622" width="9" style="12" bestFit="1" customWidth="1"/>
    <col min="15623" max="15623" width="9" style="12" customWidth="1"/>
    <col min="15624" max="15624" width="25.125" style="12" customWidth="1"/>
    <col min="15625" max="15625" width="14.5" style="12" customWidth="1"/>
    <col min="15626" max="15872" width="9" style="12"/>
    <col min="15873" max="15873" width="3.5" style="12" bestFit="1" customWidth="1"/>
    <col min="15874" max="15875" width="17.75" style="12" customWidth="1"/>
    <col min="15876" max="15876" width="21.25" style="12" customWidth="1"/>
    <col min="15877" max="15877" width="2.25" style="12" customWidth="1"/>
    <col min="15878" max="15878" width="9" style="12" bestFit="1" customWidth="1"/>
    <col min="15879" max="15879" width="9" style="12" customWidth="1"/>
    <col min="15880" max="15880" width="25.125" style="12" customWidth="1"/>
    <col min="15881" max="15881" width="14.5" style="12" customWidth="1"/>
    <col min="15882" max="16128" width="9" style="12"/>
    <col min="16129" max="16129" width="3.5" style="12" bestFit="1" customWidth="1"/>
    <col min="16130" max="16131" width="17.75" style="12" customWidth="1"/>
    <col min="16132" max="16132" width="21.25" style="12" customWidth="1"/>
    <col min="16133" max="16133" width="2.25" style="12" customWidth="1"/>
    <col min="16134" max="16134" width="9" style="12" bestFit="1" customWidth="1"/>
    <col min="16135" max="16135" width="9" style="12" customWidth="1"/>
    <col min="16136" max="16136" width="25.125" style="12" customWidth="1"/>
    <col min="16137" max="16137" width="14.5" style="12" customWidth="1"/>
    <col min="16138" max="16384" width="9" style="12"/>
  </cols>
  <sheetData>
    <row r="1" spans="1:9" x14ac:dyDescent="0.15">
      <c r="B1" s="332" t="s">
        <v>26</v>
      </c>
      <c r="C1" s="332"/>
      <c r="D1" s="332"/>
      <c r="E1" s="332"/>
      <c r="F1" s="332"/>
      <c r="G1" s="332"/>
      <c r="H1" s="332"/>
      <c r="I1" s="332"/>
    </row>
    <row r="2" spans="1:9" ht="14.25" customHeight="1" thickBot="1" x14ac:dyDescent="0.2">
      <c r="B2" s="332"/>
      <c r="C2" s="332"/>
      <c r="D2" s="332"/>
      <c r="E2" s="332"/>
      <c r="F2" s="332"/>
      <c r="G2" s="332"/>
      <c r="H2" s="332"/>
      <c r="I2" s="332"/>
    </row>
    <row r="3" spans="1:9" ht="24" customHeight="1" thickBot="1" x14ac:dyDescent="0.2">
      <c r="B3" s="25" t="s">
        <v>10</v>
      </c>
      <c r="C3" s="333"/>
      <c r="D3" s="334"/>
      <c r="E3" s="26"/>
      <c r="F3" s="27" t="s">
        <v>27</v>
      </c>
      <c r="G3" s="335"/>
      <c r="H3" s="334"/>
      <c r="I3" s="26"/>
    </row>
    <row r="4" spans="1:9" ht="24" customHeight="1" thickBot="1" x14ac:dyDescent="0.2">
      <c r="B4" s="18"/>
      <c r="C4" s="18"/>
      <c r="D4" s="26"/>
      <c r="E4" s="26"/>
      <c r="F4" s="27" t="s">
        <v>28</v>
      </c>
      <c r="G4" s="335"/>
      <c r="H4" s="334"/>
      <c r="I4" s="26"/>
    </row>
    <row r="5" spans="1:9" ht="8.25" customHeight="1" x14ac:dyDescent="0.15"/>
    <row r="6" spans="1:9" ht="25.5" customHeight="1" x14ac:dyDescent="0.15">
      <c r="A6" s="28"/>
      <c r="B6" s="29" t="s">
        <v>29</v>
      </c>
      <c r="C6" s="29" t="s">
        <v>30</v>
      </c>
      <c r="D6" s="29" t="s">
        <v>31</v>
      </c>
      <c r="E6" s="336" t="s">
        <v>32</v>
      </c>
      <c r="F6" s="337"/>
      <c r="G6" s="337"/>
      <c r="H6" s="29" t="s">
        <v>33</v>
      </c>
      <c r="I6" s="29" t="s">
        <v>34</v>
      </c>
    </row>
    <row r="7" spans="1:9" ht="25.5" customHeight="1" x14ac:dyDescent="0.15">
      <c r="A7" s="28">
        <v>1</v>
      </c>
      <c r="B7" s="30"/>
      <c r="C7" s="17"/>
      <c r="D7" s="31"/>
      <c r="E7" s="330"/>
      <c r="F7" s="331"/>
      <c r="G7" s="331"/>
      <c r="H7" s="32"/>
      <c r="I7" s="17"/>
    </row>
    <row r="8" spans="1:9" ht="25.5" customHeight="1" x14ac:dyDescent="0.15">
      <c r="A8" s="28">
        <v>2</v>
      </c>
      <c r="B8" s="30"/>
      <c r="C8" s="17"/>
      <c r="D8" s="31"/>
      <c r="E8" s="330"/>
      <c r="F8" s="331"/>
      <c r="G8" s="331"/>
      <c r="H8" s="32"/>
      <c r="I8" s="17"/>
    </row>
    <row r="9" spans="1:9" ht="25.5" customHeight="1" x14ac:dyDescent="0.15">
      <c r="A9" s="28">
        <v>3</v>
      </c>
      <c r="B9" s="30"/>
      <c r="C9" s="17"/>
      <c r="D9" s="31"/>
      <c r="E9" s="330"/>
      <c r="F9" s="331"/>
      <c r="G9" s="331"/>
      <c r="H9" s="32"/>
      <c r="I9" s="17"/>
    </row>
    <row r="10" spans="1:9" ht="25.5" customHeight="1" x14ac:dyDescent="0.15">
      <c r="A10" s="28">
        <v>4</v>
      </c>
      <c r="B10" s="30"/>
      <c r="C10" s="17"/>
      <c r="D10" s="31"/>
      <c r="E10" s="330"/>
      <c r="F10" s="331"/>
      <c r="G10" s="331"/>
      <c r="H10" s="32"/>
      <c r="I10" s="17"/>
    </row>
    <row r="11" spans="1:9" ht="25.5" customHeight="1" x14ac:dyDescent="0.15">
      <c r="A11" s="28">
        <v>5</v>
      </c>
      <c r="B11" s="30"/>
      <c r="C11" s="17"/>
      <c r="D11" s="31"/>
      <c r="E11" s="330"/>
      <c r="F11" s="331"/>
      <c r="G11" s="331"/>
      <c r="H11" s="32"/>
      <c r="I11" s="17"/>
    </row>
    <row r="12" spans="1:9" ht="25.5" customHeight="1" x14ac:dyDescent="0.15">
      <c r="A12" s="28">
        <v>6</v>
      </c>
      <c r="B12" s="30"/>
      <c r="C12" s="17"/>
      <c r="D12" s="31"/>
      <c r="E12" s="330"/>
      <c r="F12" s="331"/>
      <c r="G12" s="331"/>
      <c r="H12" s="32"/>
      <c r="I12" s="17"/>
    </row>
    <row r="13" spans="1:9" ht="25.5" customHeight="1" x14ac:dyDescent="0.15">
      <c r="A13" s="28">
        <v>7</v>
      </c>
      <c r="B13" s="30"/>
      <c r="C13" s="17"/>
      <c r="D13" s="31"/>
      <c r="E13" s="330"/>
      <c r="F13" s="331"/>
      <c r="G13" s="331"/>
      <c r="H13" s="32"/>
      <c r="I13" s="17"/>
    </row>
    <row r="14" spans="1:9" ht="25.5" customHeight="1" x14ac:dyDescent="0.15">
      <c r="A14" s="28">
        <v>8</v>
      </c>
      <c r="B14" s="30"/>
      <c r="C14" s="17"/>
      <c r="D14" s="31"/>
      <c r="E14" s="330"/>
      <c r="F14" s="331"/>
      <c r="G14" s="331"/>
      <c r="H14" s="32"/>
      <c r="I14" s="17"/>
    </row>
    <row r="15" spans="1:9" ht="25.5" customHeight="1" x14ac:dyDescent="0.15">
      <c r="A15" s="28">
        <v>9</v>
      </c>
      <c r="B15" s="30"/>
      <c r="C15" s="17"/>
      <c r="D15" s="31"/>
      <c r="E15" s="330"/>
      <c r="F15" s="331"/>
      <c r="G15" s="331"/>
      <c r="H15" s="32"/>
      <c r="I15" s="17"/>
    </row>
    <row r="16" spans="1:9" ht="25.5" customHeight="1" x14ac:dyDescent="0.15">
      <c r="A16" s="28">
        <v>10</v>
      </c>
      <c r="B16" s="30"/>
      <c r="C16" s="17"/>
      <c r="D16" s="31"/>
      <c r="E16" s="330"/>
      <c r="F16" s="331"/>
      <c r="G16" s="331"/>
      <c r="H16" s="32"/>
      <c r="I16" s="17"/>
    </row>
    <row r="17" spans="1:9" ht="25.5" customHeight="1" x14ac:dyDescent="0.15">
      <c r="A17" s="28">
        <v>11</v>
      </c>
      <c r="B17" s="30"/>
      <c r="C17" s="17"/>
      <c r="D17" s="31"/>
      <c r="E17" s="330"/>
      <c r="F17" s="331"/>
      <c r="G17" s="331"/>
      <c r="H17" s="32"/>
      <c r="I17" s="17"/>
    </row>
    <row r="18" spans="1:9" ht="25.5" customHeight="1" x14ac:dyDescent="0.15">
      <c r="A18" s="28">
        <v>12</v>
      </c>
      <c r="B18" s="30"/>
      <c r="C18" s="17"/>
      <c r="D18" s="31"/>
      <c r="E18" s="330"/>
      <c r="F18" s="331"/>
      <c r="G18" s="331"/>
      <c r="H18" s="32"/>
      <c r="I18" s="17"/>
    </row>
    <row r="19" spans="1:9" ht="25.5" customHeight="1" x14ac:dyDescent="0.15">
      <c r="A19" s="28">
        <v>13</v>
      </c>
      <c r="B19" s="30"/>
      <c r="C19" s="17"/>
      <c r="D19" s="31"/>
      <c r="E19" s="330"/>
      <c r="F19" s="331"/>
      <c r="G19" s="331"/>
      <c r="H19" s="32"/>
      <c r="I19" s="17"/>
    </row>
    <row r="20" spans="1:9" ht="25.5" customHeight="1" x14ac:dyDescent="0.15">
      <c r="A20" s="28">
        <v>14</v>
      </c>
      <c r="B20" s="30"/>
      <c r="C20" s="17"/>
      <c r="D20" s="31"/>
      <c r="E20" s="330"/>
      <c r="F20" s="331"/>
      <c r="G20" s="331"/>
      <c r="H20" s="32"/>
      <c r="I20" s="17"/>
    </row>
    <row r="21" spans="1:9" ht="25.5" customHeight="1" x14ac:dyDescent="0.15">
      <c r="A21" s="28">
        <v>15</v>
      </c>
      <c r="B21" s="30"/>
      <c r="C21" s="17"/>
      <c r="D21" s="31"/>
      <c r="E21" s="330"/>
      <c r="F21" s="331"/>
      <c r="G21" s="331"/>
      <c r="H21" s="32"/>
      <c r="I21" s="17"/>
    </row>
    <row r="22" spans="1:9" ht="25.5" customHeight="1" x14ac:dyDescent="0.15">
      <c r="A22" s="28">
        <v>16</v>
      </c>
      <c r="B22" s="30"/>
      <c r="C22" s="17"/>
      <c r="D22" s="31"/>
      <c r="E22" s="330"/>
      <c r="F22" s="331"/>
      <c r="G22" s="331"/>
      <c r="H22" s="32"/>
      <c r="I22" s="17"/>
    </row>
    <row r="23" spans="1:9" ht="25.5" customHeight="1" x14ac:dyDescent="0.15">
      <c r="A23" s="28">
        <v>17</v>
      </c>
      <c r="B23" s="30"/>
      <c r="C23" s="17"/>
      <c r="D23" s="31"/>
      <c r="E23" s="330"/>
      <c r="F23" s="331"/>
      <c r="G23" s="331"/>
      <c r="H23" s="32"/>
      <c r="I23" s="17"/>
    </row>
    <row r="24" spans="1:9" ht="25.5" customHeight="1" x14ac:dyDescent="0.15">
      <c r="A24" s="28">
        <v>18</v>
      </c>
      <c r="B24" s="30"/>
      <c r="C24" s="17"/>
      <c r="D24" s="31"/>
      <c r="E24" s="330"/>
      <c r="F24" s="331"/>
      <c r="G24" s="331"/>
      <c r="H24" s="32"/>
      <c r="I24" s="17"/>
    </row>
    <row r="25" spans="1:9" ht="25.5" customHeight="1" x14ac:dyDescent="0.15">
      <c r="A25" s="28">
        <v>19</v>
      </c>
      <c r="B25" s="30"/>
      <c r="C25" s="17"/>
      <c r="D25" s="31"/>
      <c r="E25" s="330"/>
      <c r="F25" s="331"/>
      <c r="G25" s="331"/>
      <c r="H25" s="32"/>
      <c r="I25" s="17"/>
    </row>
    <row r="26" spans="1:9" ht="25.5" customHeight="1" x14ac:dyDescent="0.15">
      <c r="A26" s="28">
        <v>20</v>
      </c>
      <c r="B26" s="30"/>
      <c r="C26" s="17"/>
      <c r="D26" s="31"/>
      <c r="E26" s="330"/>
      <c r="F26" s="331"/>
      <c r="G26" s="331"/>
      <c r="H26" s="32"/>
      <c r="I26" s="17"/>
    </row>
    <row r="27" spans="1:9" ht="25.5" customHeight="1" x14ac:dyDescent="0.15">
      <c r="A27" s="28">
        <v>21</v>
      </c>
      <c r="B27" s="30"/>
      <c r="C27" s="17"/>
      <c r="D27" s="31"/>
      <c r="E27" s="330"/>
      <c r="F27" s="331"/>
      <c r="G27" s="331"/>
      <c r="H27" s="32"/>
      <c r="I27" s="17"/>
    </row>
    <row r="28" spans="1:9" ht="25.5" customHeight="1" x14ac:dyDescent="0.15">
      <c r="A28" s="28">
        <v>22</v>
      </c>
      <c r="B28" s="30"/>
      <c r="C28" s="17"/>
      <c r="D28" s="31"/>
      <c r="E28" s="330"/>
      <c r="F28" s="331"/>
      <c r="G28" s="331"/>
      <c r="H28" s="32"/>
      <c r="I28" s="17"/>
    </row>
    <row r="29" spans="1:9" ht="25.5" customHeight="1" x14ac:dyDescent="0.15">
      <c r="A29" s="28">
        <v>23</v>
      </c>
      <c r="B29" s="30"/>
      <c r="C29" s="17"/>
      <c r="D29" s="31"/>
      <c r="E29" s="330"/>
      <c r="F29" s="331"/>
      <c r="G29" s="331"/>
      <c r="H29" s="32"/>
      <c r="I29" s="17"/>
    </row>
    <row r="30" spans="1:9" ht="25.5" customHeight="1" x14ac:dyDescent="0.15">
      <c r="A30" s="28">
        <v>24</v>
      </c>
      <c r="B30" s="30"/>
      <c r="C30" s="17"/>
      <c r="D30" s="31"/>
      <c r="E30" s="330"/>
      <c r="F30" s="331"/>
      <c r="G30" s="331"/>
      <c r="H30" s="32"/>
      <c r="I30" s="17"/>
    </row>
    <row r="31" spans="1:9" ht="25.5" customHeight="1" x14ac:dyDescent="0.15">
      <c r="A31" s="28">
        <v>25</v>
      </c>
      <c r="B31" s="30"/>
      <c r="C31" s="17"/>
      <c r="D31" s="31"/>
      <c r="E31" s="330"/>
      <c r="F31" s="331"/>
      <c r="G31" s="331"/>
      <c r="H31" s="32"/>
      <c r="I31" s="17"/>
    </row>
    <row r="32" spans="1:9" ht="25.5" customHeight="1" x14ac:dyDescent="0.15">
      <c r="A32" s="28">
        <v>26</v>
      </c>
      <c r="B32" s="30"/>
      <c r="C32" s="17"/>
      <c r="D32" s="31"/>
      <c r="E32" s="330"/>
      <c r="F32" s="331"/>
      <c r="G32" s="331"/>
      <c r="H32" s="32"/>
      <c r="I32" s="17"/>
    </row>
    <row r="33" spans="1:9" ht="25.5" customHeight="1" x14ac:dyDescent="0.15">
      <c r="A33" s="28">
        <v>27</v>
      </c>
      <c r="B33" s="30"/>
      <c r="C33" s="17"/>
      <c r="D33" s="31"/>
      <c r="E33" s="330"/>
      <c r="F33" s="331"/>
      <c r="G33" s="331"/>
      <c r="H33" s="32"/>
      <c r="I33" s="17"/>
    </row>
    <row r="34" spans="1:9" ht="25.5" customHeight="1" x14ac:dyDescent="0.15">
      <c r="A34" s="28">
        <v>28</v>
      </c>
      <c r="B34" s="30"/>
      <c r="C34" s="17"/>
      <c r="D34" s="31"/>
      <c r="E34" s="330"/>
      <c r="F34" s="331"/>
      <c r="G34" s="331"/>
      <c r="H34" s="32"/>
      <c r="I34" s="17"/>
    </row>
    <row r="35" spans="1:9" ht="25.5" customHeight="1" x14ac:dyDescent="0.15">
      <c r="A35" s="28">
        <v>29</v>
      </c>
      <c r="B35" s="30"/>
      <c r="C35" s="17"/>
      <c r="D35" s="31"/>
      <c r="E35" s="330"/>
      <c r="F35" s="331"/>
      <c r="G35" s="331"/>
      <c r="H35" s="32"/>
      <c r="I35" s="17"/>
    </row>
    <row r="36" spans="1:9" ht="25.5" customHeight="1" x14ac:dyDescent="0.15">
      <c r="A36" s="28">
        <v>30</v>
      </c>
      <c r="B36" s="30"/>
      <c r="C36" s="17"/>
      <c r="D36" s="31"/>
      <c r="E36" s="330"/>
      <c r="F36" s="331"/>
      <c r="G36" s="331"/>
      <c r="H36" s="32"/>
      <c r="I36" s="17"/>
    </row>
    <row r="37" spans="1:9" ht="25.5" customHeight="1" x14ac:dyDescent="0.15">
      <c r="A37" s="28">
        <v>31</v>
      </c>
      <c r="B37" s="30"/>
      <c r="C37" s="17"/>
      <c r="D37" s="31"/>
      <c r="E37" s="330"/>
      <c r="F37" s="331"/>
      <c r="G37" s="331"/>
      <c r="H37" s="32"/>
      <c r="I37" s="17"/>
    </row>
    <row r="38" spans="1:9" ht="25.5" customHeight="1" x14ac:dyDescent="0.15">
      <c r="A38" s="28">
        <v>32</v>
      </c>
      <c r="B38" s="30"/>
      <c r="C38" s="17"/>
      <c r="D38" s="31"/>
      <c r="E38" s="330"/>
      <c r="F38" s="331"/>
      <c r="G38" s="331"/>
      <c r="H38" s="32"/>
      <c r="I38" s="17"/>
    </row>
    <row r="39" spans="1:9" ht="25.5" customHeight="1" x14ac:dyDescent="0.15">
      <c r="A39" s="28">
        <v>33</v>
      </c>
      <c r="B39" s="30"/>
      <c r="C39" s="17"/>
      <c r="D39" s="31"/>
      <c r="E39" s="330"/>
      <c r="F39" s="331"/>
      <c r="G39" s="331"/>
      <c r="H39" s="32"/>
      <c r="I39" s="17"/>
    </row>
    <row r="40" spans="1:9" ht="25.5" customHeight="1" x14ac:dyDescent="0.15">
      <c r="A40" s="28">
        <v>34</v>
      </c>
      <c r="B40" s="30"/>
      <c r="C40" s="17"/>
      <c r="D40" s="31"/>
      <c r="E40" s="330"/>
      <c r="F40" s="331"/>
      <c r="G40" s="331"/>
      <c r="H40" s="32"/>
      <c r="I40" s="17"/>
    </row>
    <row r="41" spans="1:9" ht="25.5" customHeight="1" x14ac:dyDescent="0.15">
      <c r="A41" s="28">
        <v>35</v>
      </c>
      <c r="B41" s="30"/>
      <c r="C41" s="17"/>
      <c r="D41" s="31"/>
      <c r="E41" s="330"/>
      <c r="F41" s="331"/>
      <c r="G41" s="331"/>
      <c r="H41" s="32"/>
      <c r="I41" s="17"/>
    </row>
    <row r="42" spans="1:9" ht="25.5" customHeight="1" x14ac:dyDescent="0.15">
      <c r="A42" s="28">
        <v>36</v>
      </c>
      <c r="B42" s="30"/>
      <c r="C42" s="17"/>
      <c r="D42" s="31"/>
      <c r="E42" s="330"/>
      <c r="F42" s="331"/>
      <c r="G42" s="331"/>
      <c r="H42" s="32"/>
      <c r="I42" s="17"/>
    </row>
    <row r="43" spans="1:9" ht="18.75" customHeight="1" x14ac:dyDescent="0.15">
      <c r="B43" s="33"/>
    </row>
    <row r="44" spans="1:9" ht="18.75" customHeight="1" x14ac:dyDescent="0.15"/>
    <row r="45" spans="1:9" ht="18.75" customHeight="1" x14ac:dyDescent="0.15"/>
  </sheetData>
  <mergeCells count="41">
    <mergeCell ref="E13:G13"/>
    <mergeCell ref="B1:I2"/>
    <mergeCell ref="C3:D3"/>
    <mergeCell ref="G3:H3"/>
    <mergeCell ref="G4:H4"/>
    <mergeCell ref="E6:G6"/>
    <mergeCell ref="E7:G7"/>
    <mergeCell ref="E8:G8"/>
    <mergeCell ref="E9:G9"/>
    <mergeCell ref="E10:G10"/>
    <mergeCell ref="E11:G11"/>
    <mergeCell ref="E12:G12"/>
    <mergeCell ref="E25:G25"/>
    <mergeCell ref="E14:G14"/>
    <mergeCell ref="E15:G15"/>
    <mergeCell ref="E16:G16"/>
    <mergeCell ref="E17:G17"/>
    <mergeCell ref="E18:G18"/>
    <mergeCell ref="E19:G19"/>
    <mergeCell ref="E20:G20"/>
    <mergeCell ref="E21:G21"/>
    <mergeCell ref="E22:G22"/>
    <mergeCell ref="E23:G23"/>
    <mergeCell ref="E24:G24"/>
    <mergeCell ref="E37:G37"/>
    <mergeCell ref="E26:G26"/>
    <mergeCell ref="E27:G27"/>
    <mergeCell ref="E28:G28"/>
    <mergeCell ref="E29:G29"/>
    <mergeCell ref="E30:G30"/>
    <mergeCell ref="E31:G31"/>
    <mergeCell ref="E32:G32"/>
    <mergeCell ref="E33:G33"/>
    <mergeCell ref="E34:G34"/>
    <mergeCell ref="E35:G35"/>
    <mergeCell ref="E36:G36"/>
    <mergeCell ref="E38:G38"/>
    <mergeCell ref="E39:G39"/>
    <mergeCell ref="E40:G40"/>
    <mergeCell ref="E41:G41"/>
    <mergeCell ref="E42:G42"/>
  </mergeCells>
  <phoneticPr fontId="5"/>
  <printOptions horizontalCentered="1"/>
  <pageMargins left="0.43307086614173229" right="0.15748031496062992" top="0.47244094488188981" bottom="0.55118110236220474"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G76"/>
  <sheetViews>
    <sheetView view="pageBreakPreview" zoomScale="55" zoomScaleNormal="85" zoomScaleSheetLayoutView="55" workbookViewId="0">
      <selection activeCell="BM26" sqref="BM26"/>
    </sheetView>
  </sheetViews>
  <sheetFormatPr defaultRowHeight="18.75" x14ac:dyDescent="0.2"/>
  <cols>
    <col min="1" max="63" width="5.625" style="42" customWidth="1"/>
    <col min="64" max="278" width="9" style="42"/>
    <col min="279" max="279" width="5.5" style="42" customWidth="1"/>
    <col min="280" max="280" width="7.625" style="42" customWidth="1"/>
    <col min="281" max="281" width="2.625" style="42" customWidth="1"/>
    <col min="282" max="282" width="5.625" style="42" customWidth="1"/>
    <col min="283" max="283" width="7.625" style="42" customWidth="1"/>
    <col min="284" max="311" width="2.625" style="42" customWidth="1"/>
    <col min="312" max="312" width="5.5" style="42" customWidth="1"/>
    <col min="313" max="313" width="8" style="42" customWidth="1"/>
    <col min="314" max="314" width="7.375" style="42" customWidth="1"/>
    <col min="315" max="534" width="9" style="42"/>
    <col min="535" max="535" width="5.5" style="42" customWidth="1"/>
    <col min="536" max="536" width="7.625" style="42" customWidth="1"/>
    <col min="537" max="537" width="2.625" style="42" customWidth="1"/>
    <col min="538" max="538" width="5.625" style="42" customWidth="1"/>
    <col min="539" max="539" width="7.625" style="42" customWidth="1"/>
    <col min="540" max="567" width="2.625" style="42" customWidth="1"/>
    <col min="568" max="568" width="5.5" style="42" customWidth="1"/>
    <col min="569" max="569" width="8" style="42" customWidth="1"/>
    <col min="570" max="570" width="7.375" style="42" customWidth="1"/>
    <col min="571" max="790" width="9" style="42"/>
    <col min="791" max="791" width="5.5" style="42" customWidth="1"/>
    <col min="792" max="792" width="7.625" style="42" customWidth="1"/>
    <col min="793" max="793" width="2.625" style="42" customWidth="1"/>
    <col min="794" max="794" width="5.625" style="42" customWidth="1"/>
    <col min="795" max="795" width="7.625" style="42" customWidth="1"/>
    <col min="796" max="823" width="2.625" style="42" customWidth="1"/>
    <col min="824" max="824" width="5.5" style="42" customWidth="1"/>
    <col min="825" max="825" width="8" style="42" customWidth="1"/>
    <col min="826" max="826" width="7.375" style="42" customWidth="1"/>
    <col min="827" max="1046" width="9" style="42"/>
    <col min="1047" max="1047" width="5.5" style="42" customWidth="1"/>
    <col min="1048" max="1048" width="7.625" style="42" customWidth="1"/>
    <col min="1049" max="1049" width="2.625" style="42" customWidth="1"/>
    <col min="1050" max="1050" width="5.625" style="42" customWidth="1"/>
    <col min="1051" max="1051" width="7.625" style="42" customWidth="1"/>
    <col min="1052" max="1079" width="2.625" style="42" customWidth="1"/>
    <col min="1080" max="1080" width="5.5" style="42" customWidth="1"/>
    <col min="1081" max="1081" width="8" style="42" customWidth="1"/>
    <col min="1082" max="1082" width="7.375" style="42" customWidth="1"/>
    <col min="1083" max="1302" width="9" style="42"/>
    <col min="1303" max="1303" width="5.5" style="42" customWidth="1"/>
    <col min="1304" max="1304" width="7.625" style="42" customWidth="1"/>
    <col min="1305" max="1305" width="2.625" style="42" customWidth="1"/>
    <col min="1306" max="1306" width="5.625" style="42" customWidth="1"/>
    <col min="1307" max="1307" width="7.625" style="42" customWidth="1"/>
    <col min="1308" max="1335" width="2.625" style="42" customWidth="1"/>
    <col min="1336" max="1336" width="5.5" style="42" customWidth="1"/>
    <col min="1337" max="1337" width="8" style="42" customWidth="1"/>
    <col min="1338" max="1338" width="7.375" style="42" customWidth="1"/>
    <col min="1339" max="1558" width="9" style="42"/>
    <col min="1559" max="1559" width="5.5" style="42" customWidth="1"/>
    <col min="1560" max="1560" width="7.625" style="42" customWidth="1"/>
    <col min="1561" max="1561" width="2.625" style="42" customWidth="1"/>
    <col min="1562" max="1562" width="5.625" style="42" customWidth="1"/>
    <col min="1563" max="1563" width="7.625" style="42" customWidth="1"/>
    <col min="1564" max="1591" width="2.625" style="42" customWidth="1"/>
    <col min="1592" max="1592" width="5.5" style="42" customWidth="1"/>
    <col min="1593" max="1593" width="8" style="42" customWidth="1"/>
    <col min="1594" max="1594" width="7.375" style="42" customWidth="1"/>
    <col min="1595" max="1814" width="9" style="42"/>
    <col min="1815" max="1815" width="5.5" style="42" customWidth="1"/>
    <col min="1816" max="1816" width="7.625" style="42" customWidth="1"/>
    <col min="1817" max="1817" width="2.625" style="42" customWidth="1"/>
    <col min="1818" max="1818" width="5.625" style="42" customWidth="1"/>
    <col min="1819" max="1819" width="7.625" style="42" customWidth="1"/>
    <col min="1820" max="1847" width="2.625" style="42" customWidth="1"/>
    <col min="1848" max="1848" width="5.5" style="42" customWidth="1"/>
    <col min="1849" max="1849" width="8" style="42" customWidth="1"/>
    <col min="1850" max="1850" width="7.375" style="42" customWidth="1"/>
    <col min="1851" max="2070" width="9" style="42"/>
    <col min="2071" max="2071" width="5.5" style="42" customWidth="1"/>
    <col min="2072" max="2072" width="7.625" style="42" customWidth="1"/>
    <col min="2073" max="2073" width="2.625" style="42" customWidth="1"/>
    <col min="2074" max="2074" width="5.625" style="42" customWidth="1"/>
    <col min="2075" max="2075" width="7.625" style="42" customWidth="1"/>
    <col min="2076" max="2103" width="2.625" style="42" customWidth="1"/>
    <col min="2104" max="2104" width="5.5" style="42" customWidth="1"/>
    <col min="2105" max="2105" width="8" style="42" customWidth="1"/>
    <col min="2106" max="2106" width="7.375" style="42" customWidth="1"/>
    <col min="2107" max="2326" width="9" style="42"/>
    <col min="2327" max="2327" width="5.5" style="42" customWidth="1"/>
    <col min="2328" max="2328" width="7.625" style="42" customWidth="1"/>
    <col min="2329" max="2329" width="2.625" style="42" customWidth="1"/>
    <col min="2330" max="2330" width="5.625" style="42" customWidth="1"/>
    <col min="2331" max="2331" width="7.625" style="42" customWidth="1"/>
    <col min="2332" max="2359" width="2.625" style="42" customWidth="1"/>
    <col min="2360" max="2360" width="5.5" style="42" customWidth="1"/>
    <col min="2361" max="2361" width="8" style="42" customWidth="1"/>
    <col min="2362" max="2362" width="7.375" style="42" customWidth="1"/>
    <col min="2363" max="2582" width="9" style="42"/>
    <col min="2583" max="2583" width="5.5" style="42" customWidth="1"/>
    <col min="2584" max="2584" width="7.625" style="42" customWidth="1"/>
    <col min="2585" max="2585" width="2.625" style="42" customWidth="1"/>
    <col min="2586" max="2586" width="5.625" style="42" customWidth="1"/>
    <col min="2587" max="2587" width="7.625" style="42" customWidth="1"/>
    <col min="2588" max="2615" width="2.625" style="42" customWidth="1"/>
    <col min="2616" max="2616" width="5.5" style="42" customWidth="1"/>
    <col min="2617" max="2617" width="8" style="42" customWidth="1"/>
    <col min="2618" max="2618" width="7.375" style="42" customWidth="1"/>
    <col min="2619" max="2838" width="9" style="42"/>
    <col min="2839" max="2839" width="5.5" style="42" customWidth="1"/>
    <col min="2840" max="2840" width="7.625" style="42" customWidth="1"/>
    <col min="2841" max="2841" width="2.625" style="42" customWidth="1"/>
    <col min="2842" max="2842" width="5.625" style="42" customWidth="1"/>
    <col min="2843" max="2843" width="7.625" style="42" customWidth="1"/>
    <col min="2844" max="2871" width="2.625" style="42" customWidth="1"/>
    <col min="2872" max="2872" width="5.5" style="42" customWidth="1"/>
    <col min="2873" max="2873" width="8" style="42" customWidth="1"/>
    <col min="2874" max="2874" width="7.375" style="42" customWidth="1"/>
    <col min="2875" max="3094" width="9" style="42"/>
    <col min="3095" max="3095" width="5.5" style="42" customWidth="1"/>
    <col min="3096" max="3096" width="7.625" style="42" customWidth="1"/>
    <col min="3097" max="3097" width="2.625" style="42" customWidth="1"/>
    <col min="3098" max="3098" width="5.625" style="42" customWidth="1"/>
    <col min="3099" max="3099" width="7.625" style="42" customWidth="1"/>
    <col min="3100" max="3127" width="2.625" style="42" customWidth="1"/>
    <col min="3128" max="3128" width="5.5" style="42" customWidth="1"/>
    <col min="3129" max="3129" width="8" style="42" customWidth="1"/>
    <col min="3130" max="3130" width="7.375" style="42" customWidth="1"/>
    <col min="3131" max="3350" width="9" style="42"/>
    <col min="3351" max="3351" width="5.5" style="42" customWidth="1"/>
    <col min="3352" max="3352" width="7.625" style="42" customWidth="1"/>
    <col min="3353" max="3353" width="2.625" style="42" customWidth="1"/>
    <col min="3354" max="3354" width="5.625" style="42" customWidth="1"/>
    <col min="3355" max="3355" width="7.625" style="42" customWidth="1"/>
    <col min="3356" max="3383" width="2.625" style="42" customWidth="1"/>
    <col min="3384" max="3384" width="5.5" style="42" customWidth="1"/>
    <col min="3385" max="3385" width="8" style="42" customWidth="1"/>
    <col min="3386" max="3386" width="7.375" style="42" customWidth="1"/>
    <col min="3387" max="3606" width="9" style="42"/>
    <col min="3607" max="3607" width="5.5" style="42" customWidth="1"/>
    <col min="3608" max="3608" width="7.625" style="42" customWidth="1"/>
    <col min="3609" max="3609" width="2.625" style="42" customWidth="1"/>
    <col min="3610" max="3610" width="5.625" style="42" customWidth="1"/>
    <col min="3611" max="3611" width="7.625" style="42" customWidth="1"/>
    <col min="3612" max="3639" width="2.625" style="42" customWidth="1"/>
    <col min="3640" max="3640" width="5.5" style="42" customWidth="1"/>
    <col min="3641" max="3641" width="8" style="42" customWidth="1"/>
    <col min="3642" max="3642" width="7.375" style="42" customWidth="1"/>
    <col min="3643" max="3862" width="9" style="42"/>
    <col min="3863" max="3863" width="5.5" style="42" customWidth="1"/>
    <col min="3864" max="3864" width="7.625" style="42" customWidth="1"/>
    <col min="3865" max="3865" width="2.625" style="42" customWidth="1"/>
    <col min="3866" max="3866" width="5.625" style="42" customWidth="1"/>
    <col min="3867" max="3867" width="7.625" style="42" customWidth="1"/>
    <col min="3868" max="3895" width="2.625" style="42" customWidth="1"/>
    <col min="3896" max="3896" width="5.5" style="42" customWidth="1"/>
    <col min="3897" max="3897" width="8" style="42" customWidth="1"/>
    <col min="3898" max="3898" width="7.375" style="42" customWidth="1"/>
    <col min="3899" max="4118" width="9" style="42"/>
    <col min="4119" max="4119" width="5.5" style="42" customWidth="1"/>
    <col min="4120" max="4120" width="7.625" style="42" customWidth="1"/>
    <col min="4121" max="4121" width="2.625" style="42" customWidth="1"/>
    <col min="4122" max="4122" width="5.625" style="42" customWidth="1"/>
    <col min="4123" max="4123" width="7.625" style="42" customWidth="1"/>
    <col min="4124" max="4151" width="2.625" style="42" customWidth="1"/>
    <col min="4152" max="4152" width="5.5" style="42" customWidth="1"/>
    <col min="4153" max="4153" width="8" style="42" customWidth="1"/>
    <col min="4154" max="4154" width="7.375" style="42" customWidth="1"/>
    <col min="4155" max="4374" width="9" style="42"/>
    <col min="4375" max="4375" width="5.5" style="42" customWidth="1"/>
    <col min="4376" max="4376" width="7.625" style="42" customWidth="1"/>
    <col min="4377" max="4377" width="2.625" style="42" customWidth="1"/>
    <col min="4378" max="4378" width="5.625" style="42" customWidth="1"/>
    <col min="4379" max="4379" width="7.625" style="42" customWidth="1"/>
    <col min="4380" max="4407" width="2.625" style="42" customWidth="1"/>
    <col min="4408" max="4408" width="5.5" style="42" customWidth="1"/>
    <col min="4409" max="4409" width="8" style="42" customWidth="1"/>
    <col min="4410" max="4410" width="7.375" style="42" customWidth="1"/>
    <col min="4411" max="4630" width="9" style="42"/>
    <col min="4631" max="4631" width="5.5" style="42" customWidth="1"/>
    <col min="4632" max="4632" width="7.625" style="42" customWidth="1"/>
    <col min="4633" max="4633" width="2.625" style="42" customWidth="1"/>
    <col min="4634" max="4634" width="5.625" style="42" customWidth="1"/>
    <col min="4635" max="4635" width="7.625" style="42" customWidth="1"/>
    <col min="4636" max="4663" width="2.625" style="42" customWidth="1"/>
    <col min="4664" max="4664" width="5.5" style="42" customWidth="1"/>
    <col min="4665" max="4665" width="8" style="42" customWidth="1"/>
    <col min="4666" max="4666" width="7.375" style="42" customWidth="1"/>
    <col min="4667" max="4886" width="9" style="42"/>
    <col min="4887" max="4887" width="5.5" style="42" customWidth="1"/>
    <col min="4888" max="4888" width="7.625" style="42" customWidth="1"/>
    <col min="4889" max="4889" width="2.625" style="42" customWidth="1"/>
    <col min="4890" max="4890" width="5.625" style="42" customWidth="1"/>
    <col min="4891" max="4891" width="7.625" style="42" customWidth="1"/>
    <col min="4892" max="4919" width="2.625" style="42" customWidth="1"/>
    <col min="4920" max="4920" width="5.5" style="42" customWidth="1"/>
    <col min="4921" max="4921" width="8" style="42" customWidth="1"/>
    <col min="4922" max="4922" width="7.375" style="42" customWidth="1"/>
    <col min="4923" max="5142" width="9" style="42"/>
    <col min="5143" max="5143" width="5.5" style="42" customWidth="1"/>
    <col min="5144" max="5144" width="7.625" style="42" customWidth="1"/>
    <col min="5145" max="5145" width="2.625" style="42" customWidth="1"/>
    <col min="5146" max="5146" width="5.625" style="42" customWidth="1"/>
    <col min="5147" max="5147" width="7.625" style="42" customWidth="1"/>
    <col min="5148" max="5175" width="2.625" style="42" customWidth="1"/>
    <col min="5176" max="5176" width="5.5" style="42" customWidth="1"/>
    <col min="5177" max="5177" width="8" style="42" customWidth="1"/>
    <col min="5178" max="5178" width="7.375" style="42" customWidth="1"/>
    <col min="5179" max="5398" width="9" style="42"/>
    <col min="5399" max="5399" width="5.5" style="42" customWidth="1"/>
    <col min="5400" max="5400" width="7.625" style="42" customWidth="1"/>
    <col min="5401" max="5401" width="2.625" style="42" customWidth="1"/>
    <col min="5402" max="5402" width="5.625" style="42" customWidth="1"/>
    <col min="5403" max="5403" width="7.625" style="42" customWidth="1"/>
    <col min="5404" max="5431" width="2.625" style="42" customWidth="1"/>
    <col min="5432" max="5432" width="5.5" style="42" customWidth="1"/>
    <col min="5433" max="5433" width="8" style="42" customWidth="1"/>
    <col min="5434" max="5434" width="7.375" style="42" customWidth="1"/>
    <col min="5435" max="5654" width="9" style="42"/>
    <col min="5655" max="5655" width="5.5" style="42" customWidth="1"/>
    <col min="5656" max="5656" width="7.625" style="42" customWidth="1"/>
    <col min="5657" max="5657" width="2.625" style="42" customWidth="1"/>
    <col min="5658" max="5658" width="5.625" style="42" customWidth="1"/>
    <col min="5659" max="5659" width="7.625" style="42" customWidth="1"/>
    <col min="5660" max="5687" width="2.625" style="42" customWidth="1"/>
    <col min="5688" max="5688" width="5.5" style="42" customWidth="1"/>
    <col min="5689" max="5689" width="8" style="42" customWidth="1"/>
    <col min="5690" max="5690" width="7.375" style="42" customWidth="1"/>
    <col min="5691" max="5910" width="9" style="42"/>
    <col min="5911" max="5911" width="5.5" style="42" customWidth="1"/>
    <col min="5912" max="5912" width="7.625" style="42" customWidth="1"/>
    <col min="5913" max="5913" width="2.625" style="42" customWidth="1"/>
    <col min="5914" max="5914" width="5.625" style="42" customWidth="1"/>
    <col min="5915" max="5915" width="7.625" style="42" customWidth="1"/>
    <col min="5916" max="5943" width="2.625" style="42" customWidth="1"/>
    <col min="5944" max="5944" width="5.5" style="42" customWidth="1"/>
    <col min="5945" max="5945" width="8" style="42" customWidth="1"/>
    <col min="5946" max="5946" width="7.375" style="42" customWidth="1"/>
    <col min="5947" max="6166" width="9" style="42"/>
    <col min="6167" max="6167" width="5.5" style="42" customWidth="1"/>
    <col min="6168" max="6168" width="7.625" style="42" customWidth="1"/>
    <col min="6169" max="6169" width="2.625" style="42" customWidth="1"/>
    <col min="6170" max="6170" width="5.625" style="42" customWidth="1"/>
    <col min="6171" max="6171" width="7.625" style="42" customWidth="1"/>
    <col min="6172" max="6199" width="2.625" style="42" customWidth="1"/>
    <col min="6200" max="6200" width="5.5" style="42" customWidth="1"/>
    <col min="6201" max="6201" width="8" style="42" customWidth="1"/>
    <col min="6202" max="6202" width="7.375" style="42" customWidth="1"/>
    <col min="6203" max="6422" width="9" style="42"/>
    <col min="6423" max="6423" width="5.5" style="42" customWidth="1"/>
    <col min="6424" max="6424" width="7.625" style="42" customWidth="1"/>
    <col min="6425" max="6425" width="2.625" style="42" customWidth="1"/>
    <col min="6426" max="6426" width="5.625" style="42" customWidth="1"/>
    <col min="6427" max="6427" width="7.625" style="42" customWidth="1"/>
    <col min="6428" max="6455" width="2.625" style="42" customWidth="1"/>
    <col min="6456" max="6456" width="5.5" style="42" customWidth="1"/>
    <col min="6457" max="6457" width="8" style="42" customWidth="1"/>
    <col min="6458" max="6458" width="7.375" style="42" customWidth="1"/>
    <col min="6459" max="6678" width="9" style="42"/>
    <col min="6679" max="6679" width="5.5" style="42" customWidth="1"/>
    <col min="6680" max="6680" width="7.625" style="42" customWidth="1"/>
    <col min="6681" max="6681" width="2.625" style="42" customWidth="1"/>
    <col min="6682" max="6682" width="5.625" style="42" customWidth="1"/>
    <col min="6683" max="6683" width="7.625" style="42" customWidth="1"/>
    <col min="6684" max="6711" width="2.625" style="42" customWidth="1"/>
    <col min="6712" max="6712" width="5.5" style="42" customWidth="1"/>
    <col min="6713" max="6713" width="8" style="42" customWidth="1"/>
    <col min="6714" max="6714" width="7.375" style="42" customWidth="1"/>
    <col min="6715" max="6934" width="9" style="42"/>
    <col min="6935" max="6935" width="5.5" style="42" customWidth="1"/>
    <col min="6936" max="6936" width="7.625" style="42" customWidth="1"/>
    <col min="6937" max="6937" width="2.625" style="42" customWidth="1"/>
    <col min="6938" max="6938" width="5.625" style="42" customWidth="1"/>
    <col min="6939" max="6939" width="7.625" style="42" customWidth="1"/>
    <col min="6940" max="6967" width="2.625" style="42" customWidth="1"/>
    <col min="6968" max="6968" width="5.5" style="42" customWidth="1"/>
    <col min="6969" max="6969" width="8" style="42" customWidth="1"/>
    <col min="6970" max="6970" width="7.375" style="42" customWidth="1"/>
    <col min="6971" max="7190" width="9" style="42"/>
    <col min="7191" max="7191" width="5.5" style="42" customWidth="1"/>
    <col min="7192" max="7192" width="7.625" style="42" customWidth="1"/>
    <col min="7193" max="7193" width="2.625" style="42" customWidth="1"/>
    <col min="7194" max="7194" width="5.625" style="42" customWidth="1"/>
    <col min="7195" max="7195" width="7.625" style="42" customWidth="1"/>
    <col min="7196" max="7223" width="2.625" style="42" customWidth="1"/>
    <col min="7224" max="7224" width="5.5" style="42" customWidth="1"/>
    <col min="7225" max="7225" width="8" style="42" customWidth="1"/>
    <col min="7226" max="7226" width="7.375" style="42" customWidth="1"/>
    <col min="7227" max="7446" width="9" style="42"/>
    <col min="7447" max="7447" width="5.5" style="42" customWidth="1"/>
    <col min="7448" max="7448" width="7.625" style="42" customWidth="1"/>
    <col min="7449" max="7449" width="2.625" style="42" customWidth="1"/>
    <col min="7450" max="7450" width="5.625" style="42" customWidth="1"/>
    <col min="7451" max="7451" width="7.625" style="42" customWidth="1"/>
    <col min="7452" max="7479" width="2.625" style="42" customWidth="1"/>
    <col min="7480" max="7480" width="5.5" style="42" customWidth="1"/>
    <col min="7481" max="7481" width="8" style="42" customWidth="1"/>
    <col min="7482" max="7482" width="7.375" style="42" customWidth="1"/>
    <col min="7483" max="7702" width="9" style="42"/>
    <col min="7703" max="7703" width="5.5" style="42" customWidth="1"/>
    <col min="7704" max="7704" width="7.625" style="42" customWidth="1"/>
    <col min="7705" max="7705" width="2.625" style="42" customWidth="1"/>
    <col min="7706" max="7706" width="5.625" style="42" customWidth="1"/>
    <col min="7707" max="7707" width="7.625" style="42" customWidth="1"/>
    <col min="7708" max="7735" width="2.625" style="42" customWidth="1"/>
    <col min="7736" max="7736" width="5.5" style="42" customWidth="1"/>
    <col min="7737" max="7737" width="8" style="42" customWidth="1"/>
    <col min="7738" max="7738" width="7.375" style="42" customWidth="1"/>
    <col min="7739" max="7958" width="9" style="42"/>
    <col min="7959" max="7959" width="5.5" style="42" customWidth="1"/>
    <col min="7960" max="7960" width="7.625" style="42" customWidth="1"/>
    <col min="7961" max="7961" width="2.625" style="42" customWidth="1"/>
    <col min="7962" max="7962" width="5.625" style="42" customWidth="1"/>
    <col min="7963" max="7963" width="7.625" style="42" customWidth="1"/>
    <col min="7964" max="7991" width="2.625" style="42" customWidth="1"/>
    <col min="7992" max="7992" width="5.5" style="42" customWidth="1"/>
    <col min="7993" max="7993" width="8" style="42" customWidth="1"/>
    <col min="7994" max="7994" width="7.375" style="42" customWidth="1"/>
    <col min="7995" max="8214" width="9" style="42"/>
    <col min="8215" max="8215" width="5.5" style="42" customWidth="1"/>
    <col min="8216" max="8216" width="7.625" style="42" customWidth="1"/>
    <col min="8217" max="8217" width="2.625" style="42" customWidth="1"/>
    <col min="8218" max="8218" width="5.625" style="42" customWidth="1"/>
    <col min="8219" max="8219" width="7.625" style="42" customWidth="1"/>
    <col min="8220" max="8247" width="2.625" style="42" customWidth="1"/>
    <col min="8248" max="8248" width="5.5" style="42" customWidth="1"/>
    <col min="8249" max="8249" width="8" style="42" customWidth="1"/>
    <col min="8250" max="8250" width="7.375" style="42" customWidth="1"/>
    <col min="8251" max="8470" width="9" style="42"/>
    <col min="8471" max="8471" width="5.5" style="42" customWidth="1"/>
    <col min="8472" max="8472" width="7.625" style="42" customWidth="1"/>
    <col min="8473" max="8473" width="2.625" style="42" customWidth="1"/>
    <col min="8474" max="8474" width="5.625" style="42" customWidth="1"/>
    <col min="8475" max="8475" width="7.625" style="42" customWidth="1"/>
    <col min="8476" max="8503" width="2.625" style="42" customWidth="1"/>
    <col min="8504" max="8504" width="5.5" style="42" customWidth="1"/>
    <col min="8505" max="8505" width="8" style="42" customWidth="1"/>
    <col min="8506" max="8506" width="7.375" style="42" customWidth="1"/>
    <col min="8507" max="8726" width="9" style="42"/>
    <col min="8727" max="8727" width="5.5" style="42" customWidth="1"/>
    <col min="8728" max="8728" width="7.625" style="42" customWidth="1"/>
    <col min="8729" max="8729" width="2.625" style="42" customWidth="1"/>
    <col min="8730" max="8730" width="5.625" style="42" customWidth="1"/>
    <col min="8731" max="8731" width="7.625" style="42" customWidth="1"/>
    <col min="8732" max="8759" width="2.625" style="42" customWidth="1"/>
    <col min="8760" max="8760" width="5.5" style="42" customWidth="1"/>
    <col min="8761" max="8761" width="8" style="42" customWidth="1"/>
    <col min="8762" max="8762" width="7.375" style="42" customWidth="1"/>
    <col min="8763" max="8982" width="9" style="42"/>
    <col min="8983" max="8983" width="5.5" style="42" customWidth="1"/>
    <col min="8984" max="8984" width="7.625" style="42" customWidth="1"/>
    <col min="8985" max="8985" width="2.625" style="42" customWidth="1"/>
    <col min="8986" max="8986" width="5.625" style="42" customWidth="1"/>
    <col min="8987" max="8987" width="7.625" style="42" customWidth="1"/>
    <col min="8988" max="9015" width="2.625" style="42" customWidth="1"/>
    <col min="9016" max="9016" width="5.5" style="42" customWidth="1"/>
    <col min="9017" max="9017" width="8" style="42" customWidth="1"/>
    <col min="9018" max="9018" width="7.375" style="42" customWidth="1"/>
    <col min="9019" max="9238" width="9" style="42"/>
    <col min="9239" max="9239" width="5.5" style="42" customWidth="1"/>
    <col min="9240" max="9240" width="7.625" style="42" customWidth="1"/>
    <col min="9241" max="9241" width="2.625" style="42" customWidth="1"/>
    <col min="9242" max="9242" width="5.625" style="42" customWidth="1"/>
    <col min="9243" max="9243" width="7.625" style="42" customWidth="1"/>
    <col min="9244" max="9271" width="2.625" style="42" customWidth="1"/>
    <col min="9272" max="9272" width="5.5" style="42" customWidth="1"/>
    <col min="9273" max="9273" width="8" style="42" customWidth="1"/>
    <col min="9274" max="9274" width="7.375" style="42" customWidth="1"/>
    <col min="9275" max="9494" width="9" style="42"/>
    <col min="9495" max="9495" width="5.5" style="42" customWidth="1"/>
    <col min="9496" max="9496" width="7.625" style="42" customWidth="1"/>
    <col min="9497" max="9497" width="2.625" style="42" customWidth="1"/>
    <col min="9498" max="9498" width="5.625" style="42" customWidth="1"/>
    <col min="9499" max="9499" width="7.625" style="42" customWidth="1"/>
    <col min="9500" max="9527" width="2.625" style="42" customWidth="1"/>
    <col min="9528" max="9528" width="5.5" style="42" customWidth="1"/>
    <col min="9529" max="9529" width="8" style="42" customWidth="1"/>
    <col min="9530" max="9530" width="7.375" style="42" customWidth="1"/>
    <col min="9531" max="9750" width="9" style="42"/>
    <col min="9751" max="9751" width="5.5" style="42" customWidth="1"/>
    <col min="9752" max="9752" width="7.625" style="42" customWidth="1"/>
    <col min="9753" max="9753" width="2.625" style="42" customWidth="1"/>
    <col min="9754" max="9754" width="5.625" style="42" customWidth="1"/>
    <col min="9755" max="9755" width="7.625" style="42" customWidth="1"/>
    <col min="9756" max="9783" width="2.625" style="42" customWidth="1"/>
    <col min="9784" max="9784" width="5.5" style="42" customWidth="1"/>
    <col min="9785" max="9785" width="8" style="42" customWidth="1"/>
    <col min="9786" max="9786" width="7.375" style="42" customWidth="1"/>
    <col min="9787" max="10006" width="9" style="42"/>
    <col min="10007" max="10007" width="5.5" style="42" customWidth="1"/>
    <col min="10008" max="10008" width="7.625" style="42" customWidth="1"/>
    <col min="10009" max="10009" width="2.625" style="42" customWidth="1"/>
    <col min="10010" max="10010" width="5.625" style="42" customWidth="1"/>
    <col min="10011" max="10011" width="7.625" style="42" customWidth="1"/>
    <col min="10012" max="10039" width="2.625" style="42" customWidth="1"/>
    <col min="10040" max="10040" width="5.5" style="42" customWidth="1"/>
    <col min="10041" max="10041" width="8" style="42" customWidth="1"/>
    <col min="10042" max="10042" width="7.375" style="42" customWidth="1"/>
    <col min="10043" max="10262" width="9" style="42"/>
    <col min="10263" max="10263" width="5.5" style="42" customWidth="1"/>
    <col min="10264" max="10264" width="7.625" style="42" customWidth="1"/>
    <col min="10265" max="10265" width="2.625" style="42" customWidth="1"/>
    <col min="10266" max="10266" width="5.625" style="42" customWidth="1"/>
    <col min="10267" max="10267" width="7.625" style="42" customWidth="1"/>
    <col min="10268" max="10295" width="2.625" style="42" customWidth="1"/>
    <col min="10296" max="10296" width="5.5" style="42" customWidth="1"/>
    <col min="10297" max="10297" width="8" style="42" customWidth="1"/>
    <col min="10298" max="10298" width="7.375" style="42" customWidth="1"/>
    <col min="10299" max="10518" width="9" style="42"/>
    <col min="10519" max="10519" width="5.5" style="42" customWidth="1"/>
    <col min="10520" max="10520" width="7.625" style="42" customWidth="1"/>
    <col min="10521" max="10521" width="2.625" style="42" customWidth="1"/>
    <col min="10522" max="10522" width="5.625" style="42" customWidth="1"/>
    <col min="10523" max="10523" width="7.625" style="42" customWidth="1"/>
    <col min="10524" max="10551" width="2.625" style="42" customWidth="1"/>
    <col min="10552" max="10552" width="5.5" style="42" customWidth="1"/>
    <col min="10553" max="10553" width="8" style="42" customWidth="1"/>
    <col min="10554" max="10554" width="7.375" style="42" customWidth="1"/>
    <col min="10555" max="10774" width="9" style="42"/>
    <col min="10775" max="10775" width="5.5" style="42" customWidth="1"/>
    <col min="10776" max="10776" width="7.625" style="42" customWidth="1"/>
    <col min="10777" max="10777" width="2.625" style="42" customWidth="1"/>
    <col min="10778" max="10778" width="5.625" style="42" customWidth="1"/>
    <col min="10779" max="10779" width="7.625" style="42" customWidth="1"/>
    <col min="10780" max="10807" width="2.625" style="42" customWidth="1"/>
    <col min="10808" max="10808" width="5.5" style="42" customWidth="1"/>
    <col min="10809" max="10809" width="8" style="42" customWidth="1"/>
    <col min="10810" max="10810" width="7.375" style="42" customWidth="1"/>
    <col min="10811" max="11030" width="9" style="42"/>
    <col min="11031" max="11031" width="5.5" style="42" customWidth="1"/>
    <col min="11032" max="11032" width="7.625" style="42" customWidth="1"/>
    <col min="11033" max="11033" width="2.625" style="42" customWidth="1"/>
    <col min="11034" max="11034" width="5.625" style="42" customWidth="1"/>
    <col min="11035" max="11035" width="7.625" style="42" customWidth="1"/>
    <col min="11036" max="11063" width="2.625" style="42" customWidth="1"/>
    <col min="11064" max="11064" width="5.5" style="42" customWidth="1"/>
    <col min="11065" max="11065" width="8" style="42" customWidth="1"/>
    <col min="11066" max="11066" width="7.375" style="42" customWidth="1"/>
    <col min="11067" max="11286" width="9" style="42"/>
    <col min="11287" max="11287" width="5.5" style="42" customWidth="1"/>
    <col min="11288" max="11288" width="7.625" style="42" customWidth="1"/>
    <col min="11289" max="11289" width="2.625" style="42" customWidth="1"/>
    <col min="11290" max="11290" width="5.625" style="42" customWidth="1"/>
    <col min="11291" max="11291" width="7.625" style="42" customWidth="1"/>
    <col min="11292" max="11319" width="2.625" style="42" customWidth="1"/>
    <col min="11320" max="11320" width="5.5" style="42" customWidth="1"/>
    <col min="11321" max="11321" width="8" style="42" customWidth="1"/>
    <col min="11322" max="11322" width="7.375" style="42" customWidth="1"/>
    <col min="11323" max="11542" width="9" style="42"/>
    <col min="11543" max="11543" width="5.5" style="42" customWidth="1"/>
    <col min="11544" max="11544" width="7.625" style="42" customWidth="1"/>
    <col min="11545" max="11545" width="2.625" style="42" customWidth="1"/>
    <col min="11546" max="11546" width="5.625" style="42" customWidth="1"/>
    <col min="11547" max="11547" width="7.625" style="42" customWidth="1"/>
    <col min="11548" max="11575" width="2.625" style="42" customWidth="1"/>
    <col min="11576" max="11576" width="5.5" style="42" customWidth="1"/>
    <col min="11577" max="11577" width="8" style="42" customWidth="1"/>
    <col min="11578" max="11578" width="7.375" style="42" customWidth="1"/>
    <col min="11579" max="11798" width="9" style="42"/>
    <col min="11799" max="11799" width="5.5" style="42" customWidth="1"/>
    <col min="11800" max="11800" width="7.625" style="42" customWidth="1"/>
    <col min="11801" max="11801" width="2.625" style="42" customWidth="1"/>
    <col min="11802" max="11802" width="5.625" style="42" customWidth="1"/>
    <col min="11803" max="11803" width="7.625" style="42" customWidth="1"/>
    <col min="11804" max="11831" width="2.625" style="42" customWidth="1"/>
    <col min="11832" max="11832" width="5.5" style="42" customWidth="1"/>
    <col min="11833" max="11833" width="8" style="42" customWidth="1"/>
    <col min="11834" max="11834" width="7.375" style="42" customWidth="1"/>
    <col min="11835" max="12054" width="9" style="42"/>
    <col min="12055" max="12055" width="5.5" style="42" customWidth="1"/>
    <col min="12056" max="12056" width="7.625" style="42" customWidth="1"/>
    <col min="12057" max="12057" width="2.625" style="42" customWidth="1"/>
    <col min="12058" max="12058" width="5.625" style="42" customWidth="1"/>
    <col min="12059" max="12059" width="7.625" style="42" customWidth="1"/>
    <col min="12060" max="12087" width="2.625" style="42" customWidth="1"/>
    <col min="12088" max="12088" width="5.5" style="42" customWidth="1"/>
    <col min="12089" max="12089" width="8" style="42" customWidth="1"/>
    <col min="12090" max="12090" width="7.375" style="42" customWidth="1"/>
    <col min="12091" max="12310" width="9" style="42"/>
    <col min="12311" max="12311" width="5.5" style="42" customWidth="1"/>
    <col min="12312" max="12312" width="7.625" style="42" customWidth="1"/>
    <col min="12313" max="12313" width="2.625" style="42" customWidth="1"/>
    <col min="12314" max="12314" width="5.625" style="42" customWidth="1"/>
    <col min="12315" max="12315" width="7.625" style="42" customWidth="1"/>
    <col min="12316" max="12343" width="2.625" style="42" customWidth="1"/>
    <col min="12344" max="12344" width="5.5" style="42" customWidth="1"/>
    <col min="12345" max="12345" width="8" style="42" customWidth="1"/>
    <col min="12346" max="12346" width="7.375" style="42" customWidth="1"/>
    <col min="12347" max="12566" width="9" style="42"/>
    <col min="12567" max="12567" width="5.5" style="42" customWidth="1"/>
    <col min="12568" max="12568" width="7.625" style="42" customWidth="1"/>
    <col min="12569" max="12569" width="2.625" style="42" customWidth="1"/>
    <col min="12570" max="12570" width="5.625" style="42" customWidth="1"/>
    <col min="12571" max="12571" width="7.625" style="42" customWidth="1"/>
    <col min="12572" max="12599" width="2.625" style="42" customWidth="1"/>
    <col min="12600" max="12600" width="5.5" style="42" customWidth="1"/>
    <col min="12601" max="12601" width="8" style="42" customWidth="1"/>
    <col min="12602" max="12602" width="7.375" style="42" customWidth="1"/>
    <col min="12603" max="12822" width="9" style="42"/>
    <col min="12823" max="12823" width="5.5" style="42" customWidth="1"/>
    <col min="12824" max="12824" width="7.625" style="42" customWidth="1"/>
    <col min="12825" max="12825" width="2.625" style="42" customWidth="1"/>
    <col min="12826" max="12826" width="5.625" style="42" customWidth="1"/>
    <col min="12827" max="12827" width="7.625" style="42" customWidth="1"/>
    <col min="12828" max="12855" width="2.625" style="42" customWidth="1"/>
    <col min="12856" max="12856" width="5.5" style="42" customWidth="1"/>
    <col min="12857" max="12857" width="8" style="42" customWidth="1"/>
    <col min="12858" max="12858" width="7.375" style="42" customWidth="1"/>
    <col min="12859" max="13078" width="9" style="42"/>
    <col min="13079" max="13079" width="5.5" style="42" customWidth="1"/>
    <col min="13080" max="13080" width="7.625" style="42" customWidth="1"/>
    <col min="13081" max="13081" width="2.625" style="42" customWidth="1"/>
    <col min="13082" max="13082" width="5.625" style="42" customWidth="1"/>
    <col min="13083" max="13083" width="7.625" style="42" customWidth="1"/>
    <col min="13084" max="13111" width="2.625" style="42" customWidth="1"/>
    <col min="13112" max="13112" width="5.5" style="42" customWidth="1"/>
    <col min="13113" max="13113" width="8" style="42" customWidth="1"/>
    <col min="13114" max="13114" width="7.375" style="42" customWidth="1"/>
    <col min="13115" max="13334" width="9" style="42"/>
    <col min="13335" max="13335" width="5.5" style="42" customWidth="1"/>
    <col min="13336" max="13336" width="7.625" style="42" customWidth="1"/>
    <col min="13337" max="13337" width="2.625" style="42" customWidth="1"/>
    <col min="13338" max="13338" width="5.625" style="42" customWidth="1"/>
    <col min="13339" max="13339" width="7.625" style="42" customWidth="1"/>
    <col min="13340" max="13367" width="2.625" style="42" customWidth="1"/>
    <col min="13368" max="13368" width="5.5" style="42" customWidth="1"/>
    <col min="13369" max="13369" width="8" style="42" customWidth="1"/>
    <col min="13370" max="13370" width="7.375" style="42" customWidth="1"/>
    <col min="13371" max="13590" width="9" style="42"/>
    <col min="13591" max="13591" width="5.5" style="42" customWidth="1"/>
    <col min="13592" max="13592" width="7.625" style="42" customWidth="1"/>
    <col min="13593" max="13593" width="2.625" style="42" customWidth="1"/>
    <col min="13594" max="13594" width="5.625" style="42" customWidth="1"/>
    <col min="13595" max="13595" width="7.625" style="42" customWidth="1"/>
    <col min="13596" max="13623" width="2.625" style="42" customWidth="1"/>
    <col min="13624" max="13624" width="5.5" style="42" customWidth="1"/>
    <col min="13625" max="13625" width="8" style="42" customWidth="1"/>
    <col min="13626" max="13626" width="7.375" style="42" customWidth="1"/>
    <col min="13627" max="13846" width="9" style="42"/>
    <col min="13847" max="13847" width="5.5" style="42" customWidth="1"/>
    <col min="13848" max="13848" width="7.625" style="42" customWidth="1"/>
    <col min="13849" max="13849" width="2.625" style="42" customWidth="1"/>
    <col min="13850" max="13850" width="5.625" style="42" customWidth="1"/>
    <col min="13851" max="13851" width="7.625" style="42" customWidth="1"/>
    <col min="13852" max="13879" width="2.625" style="42" customWidth="1"/>
    <col min="13880" max="13880" width="5.5" style="42" customWidth="1"/>
    <col min="13881" max="13881" width="8" style="42" customWidth="1"/>
    <col min="13882" max="13882" width="7.375" style="42" customWidth="1"/>
    <col min="13883" max="14102" width="9" style="42"/>
    <col min="14103" max="14103" width="5.5" style="42" customWidth="1"/>
    <col min="14104" max="14104" width="7.625" style="42" customWidth="1"/>
    <col min="14105" max="14105" width="2.625" style="42" customWidth="1"/>
    <col min="14106" max="14106" width="5.625" style="42" customWidth="1"/>
    <col min="14107" max="14107" width="7.625" style="42" customWidth="1"/>
    <col min="14108" max="14135" width="2.625" style="42" customWidth="1"/>
    <col min="14136" max="14136" width="5.5" style="42" customWidth="1"/>
    <col min="14137" max="14137" width="8" style="42" customWidth="1"/>
    <col min="14138" max="14138" width="7.375" style="42" customWidth="1"/>
    <col min="14139" max="14358" width="9" style="42"/>
    <col min="14359" max="14359" width="5.5" style="42" customWidth="1"/>
    <col min="14360" max="14360" width="7.625" style="42" customWidth="1"/>
    <col min="14361" max="14361" width="2.625" style="42" customWidth="1"/>
    <col min="14362" max="14362" width="5.625" style="42" customWidth="1"/>
    <col min="14363" max="14363" width="7.625" style="42" customWidth="1"/>
    <col min="14364" max="14391" width="2.625" style="42" customWidth="1"/>
    <col min="14392" max="14392" width="5.5" style="42" customWidth="1"/>
    <col min="14393" max="14393" width="8" style="42" customWidth="1"/>
    <col min="14394" max="14394" width="7.375" style="42" customWidth="1"/>
    <col min="14395" max="14614" width="9" style="42"/>
    <col min="14615" max="14615" width="5.5" style="42" customWidth="1"/>
    <col min="14616" max="14616" width="7.625" style="42" customWidth="1"/>
    <col min="14617" max="14617" width="2.625" style="42" customWidth="1"/>
    <col min="14618" max="14618" width="5.625" style="42" customWidth="1"/>
    <col min="14619" max="14619" width="7.625" style="42" customWidth="1"/>
    <col min="14620" max="14647" width="2.625" style="42" customWidth="1"/>
    <col min="14648" max="14648" width="5.5" style="42" customWidth="1"/>
    <col min="14649" max="14649" width="8" style="42" customWidth="1"/>
    <col min="14650" max="14650" width="7.375" style="42" customWidth="1"/>
    <col min="14651" max="14870" width="9" style="42"/>
    <col min="14871" max="14871" width="5.5" style="42" customWidth="1"/>
    <col min="14872" max="14872" width="7.625" style="42" customWidth="1"/>
    <col min="14873" max="14873" width="2.625" style="42" customWidth="1"/>
    <col min="14874" max="14874" width="5.625" style="42" customWidth="1"/>
    <col min="14875" max="14875" width="7.625" style="42" customWidth="1"/>
    <col min="14876" max="14903" width="2.625" style="42" customWidth="1"/>
    <col min="14904" max="14904" width="5.5" style="42" customWidth="1"/>
    <col min="14905" max="14905" width="8" style="42" customWidth="1"/>
    <col min="14906" max="14906" width="7.375" style="42" customWidth="1"/>
    <col min="14907" max="15126" width="9" style="42"/>
    <col min="15127" max="15127" width="5.5" style="42" customWidth="1"/>
    <col min="15128" max="15128" width="7.625" style="42" customWidth="1"/>
    <col min="15129" max="15129" width="2.625" style="42" customWidth="1"/>
    <col min="15130" max="15130" width="5.625" style="42" customWidth="1"/>
    <col min="15131" max="15131" width="7.625" style="42" customWidth="1"/>
    <col min="15132" max="15159" width="2.625" style="42" customWidth="1"/>
    <col min="15160" max="15160" width="5.5" style="42" customWidth="1"/>
    <col min="15161" max="15161" width="8" style="42" customWidth="1"/>
    <col min="15162" max="15162" width="7.375" style="42" customWidth="1"/>
    <col min="15163" max="15382" width="9" style="42"/>
    <col min="15383" max="15383" width="5.5" style="42" customWidth="1"/>
    <col min="15384" max="15384" width="7.625" style="42" customWidth="1"/>
    <col min="15385" max="15385" width="2.625" style="42" customWidth="1"/>
    <col min="15386" max="15386" width="5.625" style="42" customWidth="1"/>
    <col min="15387" max="15387" width="7.625" style="42" customWidth="1"/>
    <col min="15388" max="15415" width="2.625" style="42" customWidth="1"/>
    <col min="15416" max="15416" width="5.5" style="42" customWidth="1"/>
    <col min="15417" max="15417" width="8" style="42" customWidth="1"/>
    <col min="15418" max="15418" width="7.375" style="42" customWidth="1"/>
    <col min="15419" max="15638" width="9" style="42"/>
    <col min="15639" max="15639" width="5.5" style="42" customWidth="1"/>
    <col min="15640" max="15640" width="7.625" style="42" customWidth="1"/>
    <col min="15641" max="15641" width="2.625" style="42" customWidth="1"/>
    <col min="15642" max="15642" width="5.625" style="42" customWidth="1"/>
    <col min="15643" max="15643" width="7.625" style="42" customWidth="1"/>
    <col min="15644" max="15671" width="2.625" style="42" customWidth="1"/>
    <col min="15672" max="15672" width="5.5" style="42" customWidth="1"/>
    <col min="15673" max="15673" width="8" style="42" customWidth="1"/>
    <col min="15674" max="15674" width="7.375" style="42" customWidth="1"/>
    <col min="15675" max="15894" width="9" style="42"/>
    <col min="15895" max="15895" width="5.5" style="42" customWidth="1"/>
    <col min="15896" max="15896" width="7.625" style="42" customWidth="1"/>
    <col min="15897" max="15897" width="2.625" style="42" customWidth="1"/>
    <col min="15898" max="15898" width="5.625" style="42" customWidth="1"/>
    <col min="15899" max="15899" width="7.625" style="42" customWidth="1"/>
    <col min="15900" max="15927" width="2.625" style="42" customWidth="1"/>
    <col min="15928" max="15928" width="5.5" style="42" customWidth="1"/>
    <col min="15929" max="15929" width="8" style="42" customWidth="1"/>
    <col min="15930" max="15930" width="7.375" style="42" customWidth="1"/>
    <col min="15931" max="16150" width="9" style="42"/>
    <col min="16151" max="16151" width="5.5" style="42" customWidth="1"/>
    <col min="16152" max="16152" width="7.625" style="42" customWidth="1"/>
    <col min="16153" max="16153" width="2.625" style="42" customWidth="1"/>
    <col min="16154" max="16154" width="5.625" style="42" customWidth="1"/>
    <col min="16155" max="16155" width="7.625" style="42" customWidth="1"/>
    <col min="16156" max="16183" width="2.625" style="42" customWidth="1"/>
    <col min="16184" max="16184" width="5.5" style="42" customWidth="1"/>
    <col min="16185" max="16185" width="8" style="42" customWidth="1"/>
    <col min="16186" max="16186" width="7.375" style="42" customWidth="1"/>
    <col min="16187" max="16384" width="9" style="42"/>
  </cols>
  <sheetData>
    <row r="1" spans="1:59" ht="20.25" customHeight="1" thickBot="1" x14ac:dyDescent="0.25">
      <c r="A1" s="41" t="s">
        <v>57</v>
      </c>
      <c r="E1" s="43"/>
      <c r="F1" s="43"/>
      <c r="G1" s="43"/>
      <c r="I1" s="43"/>
      <c r="J1" s="43"/>
      <c r="S1" s="465" t="s">
        <v>93</v>
      </c>
      <c r="T1" s="465"/>
      <c r="U1" s="451">
        <v>3</v>
      </c>
      <c r="V1" s="451"/>
      <c r="W1" s="451"/>
      <c r="X1" s="465" t="s">
        <v>9</v>
      </c>
      <c r="Y1" s="465"/>
      <c r="Z1" s="465" t="s">
        <v>94</v>
      </c>
      <c r="AA1" s="451">
        <f>IF(U1=0,"",YEAR(DATE(2018+U1,1,1)))</f>
        <v>2021</v>
      </c>
      <c r="AB1" s="451"/>
      <c r="AC1" s="451"/>
      <c r="AD1" s="451"/>
      <c r="AE1" s="465" t="s">
        <v>95</v>
      </c>
      <c r="AF1" s="451">
        <v>4</v>
      </c>
      <c r="AG1" s="451"/>
      <c r="AH1" s="451"/>
      <c r="AI1" s="452" t="s">
        <v>8</v>
      </c>
      <c r="AJ1" s="452"/>
      <c r="AK1" s="44"/>
      <c r="AL1" s="453" t="s">
        <v>59</v>
      </c>
      <c r="AM1" s="453"/>
      <c r="AN1" s="453"/>
      <c r="AO1" s="453"/>
      <c r="AP1" s="454"/>
      <c r="AQ1" s="455" t="s">
        <v>60</v>
      </c>
      <c r="AR1" s="456"/>
      <c r="AS1" s="456"/>
      <c r="AT1" s="456"/>
      <c r="AU1" s="456"/>
      <c r="AV1" s="456"/>
      <c r="AW1" s="456"/>
      <c r="AX1" s="456"/>
      <c r="AY1" s="456"/>
      <c r="AZ1" s="456"/>
      <c r="BA1" s="456"/>
      <c r="BB1" s="456"/>
      <c r="BC1" s="456"/>
      <c r="BD1" s="456"/>
      <c r="BE1" s="456"/>
      <c r="BF1" s="457"/>
    </row>
    <row r="2" spans="1:59" ht="20.25" customHeight="1" thickBot="1" x14ac:dyDescent="0.25">
      <c r="A2" s="458" t="s">
        <v>58</v>
      </c>
      <c r="B2" s="458"/>
      <c r="C2" s="458"/>
      <c r="D2" s="458"/>
      <c r="E2" s="458"/>
      <c r="F2" s="458"/>
      <c r="G2" s="458"/>
      <c r="H2" s="458"/>
      <c r="I2" s="458"/>
      <c r="J2" s="458"/>
      <c r="K2" s="458"/>
      <c r="L2" s="458"/>
      <c r="M2" s="458"/>
      <c r="N2" s="458"/>
      <c r="O2" s="458"/>
      <c r="P2" s="458"/>
      <c r="Q2" s="458"/>
      <c r="R2" s="45"/>
      <c r="S2" s="465"/>
      <c r="T2" s="465"/>
      <c r="U2" s="451"/>
      <c r="V2" s="451"/>
      <c r="W2" s="451"/>
      <c r="X2" s="465"/>
      <c r="Y2" s="465"/>
      <c r="Z2" s="465"/>
      <c r="AA2" s="451"/>
      <c r="AB2" s="451"/>
      <c r="AC2" s="451"/>
      <c r="AD2" s="451"/>
      <c r="AE2" s="465"/>
      <c r="AF2" s="451"/>
      <c r="AG2" s="451"/>
      <c r="AH2" s="451"/>
      <c r="AI2" s="452"/>
      <c r="AJ2" s="452"/>
      <c r="AK2" s="46"/>
      <c r="AL2" s="459" t="s">
        <v>61</v>
      </c>
      <c r="AM2" s="459"/>
      <c r="AN2" s="459"/>
      <c r="AO2" s="459"/>
      <c r="AP2" s="460"/>
      <c r="AQ2" s="461"/>
      <c r="AR2" s="462"/>
      <c r="AS2" s="462"/>
      <c r="AT2" s="462"/>
      <c r="AU2" s="462"/>
      <c r="AV2" s="462"/>
      <c r="AW2" s="462"/>
      <c r="AX2" s="462"/>
      <c r="AY2" s="462"/>
      <c r="AZ2" s="462"/>
      <c r="BA2" s="462"/>
      <c r="BB2" s="462"/>
      <c r="BC2" s="462"/>
      <c r="BD2" s="462"/>
      <c r="BE2" s="462"/>
      <c r="BF2" s="463"/>
    </row>
    <row r="3" spans="1:59" ht="20.25" customHeight="1" x14ac:dyDescent="0.2">
      <c r="A3" s="458"/>
      <c r="B3" s="458"/>
      <c r="C3" s="458"/>
      <c r="D3" s="458"/>
      <c r="E3" s="458"/>
      <c r="F3" s="458"/>
      <c r="G3" s="458"/>
      <c r="H3" s="458"/>
      <c r="I3" s="458"/>
      <c r="J3" s="458"/>
      <c r="K3" s="458"/>
      <c r="L3" s="458"/>
      <c r="M3" s="458"/>
      <c r="N3" s="458"/>
      <c r="O3" s="458"/>
      <c r="P3" s="458"/>
      <c r="Q3" s="458"/>
      <c r="R3" s="45"/>
      <c r="S3" s="45"/>
      <c r="T3" s="45"/>
      <c r="U3" s="45"/>
      <c r="W3" s="47"/>
      <c r="X3" s="47"/>
      <c r="Z3" s="47"/>
      <c r="AA3" s="47"/>
      <c r="AB3" s="46"/>
      <c r="AC3" s="46"/>
      <c r="AD3" s="46"/>
      <c r="AE3" s="46"/>
      <c r="AF3" s="46"/>
      <c r="AG3" s="46"/>
      <c r="AH3" s="46"/>
      <c r="AI3" s="46"/>
      <c r="AJ3" s="46"/>
      <c r="AK3" s="46"/>
      <c r="AL3" s="48"/>
      <c r="AM3" s="48"/>
      <c r="AN3" s="48"/>
      <c r="AO3" s="48"/>
      <c r="AP3" s="48"/>
      <c r="AQ3" s="49"/>
      <c r="AR3" s="49"/>
      <c r="AS3" s="49"/>
      <c r="AT3" s="49"/>
      <c r="AU3" s="49"/>
      <c r="AV3" s="49"/>
      <c r="AW3" s="49"/>
      <c r="AX3" s="49"/>
      <c r="AY3" s="49"/>
      <c r="AZ3" s="49"/>
      <c r="BA3" s="49"/>
      <c r="BB3" s="49"/>
      <c r="BC3" s="49"/>
      <c r="BD3" s="49"/>
      <c r="BE3" s="49"/>
      <c r="BF3" s="49"/>
    </row>
    <row r="4" spans="1:59" ht="20.25" customHeight="1" x14ac:dyDescent="0.2">
      <c r="A4" s="458"/>
      <c r="B4" s="458"/>
      <c r="C4" s="458"/>
      <c r="D4" s="458"/>
      <c r="E4" s="458"/>
      <c r="F4" s="458"/>
      <c r="G4" s="458"/>
      <c r="H4" s="458"/>
      <c r="I4" s="458"/>
      <c r="J4" s="458"/>
      <c r="K4" s="458"/>
      <c r="L4" s="458"/>
      <c r="M4" s="458"/>
      <c r="N4" s="458"/>
      <c r="O4" s="458"/>
      <c r="P4" s="458"/>
      <c r="Q4" s="458"/>
      <c r="AB4" s="50"/>
      <c r="AC4" s="50"/>
      <c r="AD4" s="51"/>
      <c r="AE4" s="51"/>
      <c r="AF4" s="51"/>
      <c r="AG4" s="51"/>
      <c r="AH4" s="51"/>
      <c r="AI4" s="51"/>
      <c r="AJ4" s="51"/>
      <c r="AK4" s="52"/>
      <c r="AL4" s="52"/>
      <c r="AM4" s="52"/>
      <c r="AN4" s="52"/>
      <c r="AO4" s="52"/>
      <c r="AP4" s="52"/>
      <c r="AQ4" s="52"/>
      <c r="AR4" s="52"/>
      <c r="AS4" s="52"/>
      <c r="AT4" s="52"/>
      <c r="AU4" s="52"/>
      <c r="AV4" s="52"/>
      <c r="AW4" s="52"/>
      <c r="AX4" s="52"/>
      <c r="AY4" s="52"/>
      <c r="AZ4" s="53"/>
      <c r="BA4" s="53"/>
      <c r="BB4" s="464" t="s">
        <v>96</v>
      </c>
      <c r="BC4" s="464"/>
      <c r="BD4" s="464"/>
      <c r="BE4" s="52"/>
      <c r="BF4" s="52"/>
      <c r="BG4" s="53"/>
    </row>
    <row r="5" spans="1:59" ht="20.25" customHeight="1" x14ac:dyDescent="0.2">
      <c r="X5" s="53"/>
      <c r="Y5" s="53"/>
      <c r="Z5" s="53"/>
      <c r="AB5" s="50"/>
      <c r="AC5" s="50"/>
      <c r="AD5" s="54"/>
      <c r="AE5" s="54"/>
      <c r="AF5" s="54"/>
      <c r="AG5" s="54"/>
      <c r="AH5" s="54"/>
      <c r="AI5" s="54"/>
      <c r="AJ5" s="54"/>
      <c r="AK5" s="44"/>
      <c r="BB5" s="368" t="s">
        <v>97</v>
      </c>
      <c r="BC5" s="368"/>
      <c r="BD5" s="368"/>
      <c r="BE5" s="44"/>
      <c r="BF5" s="44"/>
      <c r="BG5" s="53"/>
    </row>
    <row r="6" spans="1:59" ht="20.25" customHeight="1" x14ac:dyDescent="0.2">
      <c r="A6" s="55"/>
      <c r="B6" s="55"/>
      <c r="C6" s="55"/>
      <c r="D6" s="55"/>
      <c r="E6" s="55"/>
      <c r="F6" s="55"/>
      <c r="G6" s="55"/>
      <c r="H6" s="55"/>
      <c r="I6" s="55"/>
      <c r="J6" s="55"/>
      <c r="K6" s="55"/>
      <c r="L6" s="55"/>
      <c r="M6" s="55"/>
      <c r="N6" s="55"/>
      <c r="O6" s="55"/>
      <c r="P6" s="56"/>
      <c r="Q6" s="56"/>
      <c r="R6" s="56"/>
      <c r="S6" s="56"/>
      <c r="T6" s="56"/>
      <c r="U6" s="44" t="s">
        <v>87</v>
      </c>
      <c r="V6" s="53"/>
      <c r="AB6" s="50"/>
      <c r="AC6" s="50"/>
      <c r="AD6" s="50"/>
      <c r="AE6" s="50"/>
      <c r="AF6" s="50"/>
      <c r="AG6" s="50"/>
      <c r="AH6" s="50"/>
      <c r="AI6" s="50"/>
      <c r="AJ6" s="44" t="s">
        <v>98</v>
      </c>
      <c r="AK6" s="44"/>
      <c r="AL6" s="44"/>
      <c r="AM6" s="44"/>
      <c r="AN6" s="44"/>
      <c r="AO6" s="44"/>
      <c r="AP6" s="44"/>
      <c r="AQ6" s="44"/>
      <c r="AR6" s="44"/>
      <c r="AS6" s="44"/>
      <c r="AT6" s="44"/>
      <c r="AU6" s="44"/>
      <c r="AV6" s="433">
        <v>40</v>
      </c>
      <c r="AW6" s="377"/>
      <c r="AX6" s="434"/>
      <c r="AY6" s="53" t="s">
        <v>99</v>
      </c>
      <c r="AZ6" s="44"/>
      <c r="BB6" s="381">
        <v>160</v>
      </c>
      <c r="BC6" s="381"/>
      <c r="BD6" s="381"/>
      <c r="BE6" s="44" t="s">
        <v>100</v>
      </c>
      <c r="BF6" s="44"/>
      <c r="BG6" s="53"/>
    </row>
    <row r="7" spans="1:59" ht="20.25" customHeight="1" thickBot="1" x14ac:dyDescent="0.25">
      <c r="AJ7" s="46"/>
      <c r="AK7" s="46"/>
      <c r="AL7" s="46"/>
      <c r="AM7" s="46"/>
      <c r="AN7" s="46"/>
      <c r="AO7" s="46"/>
      <c r="AP7" s="46"/>
      <c r="AQ7" s="46"/>
      <c r="AR7" s="46"/>
      <c r="AS7" s="46"/>
      <c r="AT7" s="46"/>
      <c r="AU7" s="46"/>
      <c r="AW7" s="46"/>
      <c r="AX7" s="46" t="s">
        <v>101</v>
      </c>
      <c r="AY7" s="46"/>
      <c r="AZ7" s="46"/>
      <c r="BA7" s="46"/>
      <c r="BB7" s="435">
        <f>DAY(EOMONTH(DATE(AA1,AF1,1),0))</f>
        <v>30</v>
      </c>
      <c r="BC7" s="436"/>
      <c r="BD7" s="437"/>
      <c r="BE7" s="46"/>
      <c r="BF7" s="46"/>
    </row>
    <row r="8" spans="1:59" ht="20.25" customHeight="1" thickBot="1" x14ac:dyDescent="0.25">
      <c r="A8" s="438" t="s">
        <v>62</v>
      </c>
      <c r="B8" s="439"/>
      <c r="C8" s="439"/>
      <c r="D8" s="439"/>
      <c r="E8" s="439"/>
      <c r="F8" s="404" t="s">
        <v>102</v>
      </c>
      <c r="G8" s="404"/>
      <c r="H8" s="443" t="s">
        <v>63</v>
      </c>
      <c r="I8" s="444"/>
      <c r="J8" s="444"/>
      <c r="K8" s="439" t="s">
        <v>64</v>
      </c>
      <c r="L8" s="439"/>
      <c r="M8" s="439"/>
      <c r="N8" s="439"/>
      <c r="O8" s="439"/>
      <c r="P8" s="447"/>
      <c r="Q8" s="450" t="s">
        <v>65</v>
      </c>
      <c r="R8" s="400"/>
      <c r="S8" s="400"/>
      <c r="T8" s="400"/>
      <c r="U8" s="400"/>
      <c r="V8" s="400"/>
      <c r="W8" s="401"/>
      <c r="X8" s="450" t="s">
        <v>66</v>
      </c>
      <c r="Y8" s="400"/>
      <c r="Z8" s="400"/>
      <c r="AA8" s="400"/>
      <c r="AB8" s="400"/>
      <c r="AC8" s="400"/>
      <c r="AD8" s="402"/>
      <c r="AE8" s="399" t="s">
        <v>67</v>
      </c>
      <c r="AF8" s="400"/>
      <c r="AG8" s="400"/>
      <c r="AH8" s="400"/>
      <c r="AI8" s="400"/>
      <c r="AJ8" s="400"/>
      <c r="AK8" s="401"/>
      <c r="AL8" s="399" t="s">
        <v>68</v>
      </c>
      <c r="AM8" s="400"/>
      <c r="AN8" s="400"/>
      <c r="AO8" s="400"/>
      <c r="AP8" s="400"/>
      <c r="AQ8" s="400"/>
      <c r="AR8" s="402"/>
      <c r="AS8" s="399" t="str">
        <f>IF(BB4="４週","","第５週")</f>
        <v/>
      </c>
      <c r="AT8" s="400"/>
      <c r="AU8" s="401"/>
      <c r="AV8" s="403" t="str">
        <f>IF(BB4="４週","1～4週目の勤務時間数合計","1か月の勤務時間数合計")</f>
        <v>1～4週目の勤務時間数合計</v>
      </c>
      <c r="AW8" s="404"/>
      <c r="AX8" s="405"/>
      <c r="AY8" s="415" t="s">
        <v>103</v>
      </c>
      <c r="AZ8" s="416"/>
      <c r="BA8" s="417"/>
      <c r="BB8" s="427" t="s">
        <v>104</v>
      </c>
      <c r="BC8" s="427"/>
      <c r="BD8" s="427"/>
      <c r="BE8" s="427"/>
      <c r="BF8" s="427"/>
      <c r="BG8" s="428"/>
    </row>
    <row r="9" spans="1:59" ht="20.25" customHeight="1" x14ac:dyDescent="0.2">
      <c r="A9" s="440"/>
      <c r="B9" s="384"/>
      <c r="C9" s="384"/>
      <c r="D9" s="384"/>
      <c r="E9" s="384"/>
      <c r="F9" s="407"/>
      <c r="G9" s="407"/>
      <c r="H9" s="445"/>
      <c r="I9" s="446"/>
      <c r="J9" s="446"/>
      <c r="K9" s="384"/>
      <c r="L9" s="384"/>
      <c r="M9" s="384"/>
      <c r="N9" s="384"/>
      <c r="O9" s="384"/>
      <c r="P9" s="448"/>
      <c r="Q9" s="57">
        <f>DAY(DATE($U$1,$AA$1,1))</f>
        <v>1</v>
      </c>
      <c r="R9" s="58">
        <f>DAY(DATE($U$1,$AA$1,2))</f>
        <v>2</v>
      </c>
      <c r="S9" s="58">
        <f>DAY(DATE($U$1,$AA$1,3))</f>
        <v>3</v>
      </c>
      <c r="T9" s="58">
        <f>DAY(DATE($U$1,$AA$1,4))</f>
        <v>4</v>
      </c>
      <c r="U9" s="58">
        <f>DAY(DATE($U$1,$AA$1,5))</f>
        <v>5</v>
      </c>
      <c r="V9" s="58">
        <f>DAY(DATE($U$1,$AA$1,6))</f>
        <v>6</v>
      </c>
      <c r="W9" s="59">
        <f>DAY(DATE($U$1,$AA$1,7))</f>
        <v>7</v>
      </c>
      <c r="X9" s="57">
        <f>DAY(DATE($U$1,$AA$1,8))</f>
        <v>8</v>
      </c>
      <c r="Y9" s="58">
        <f>DAY(DATE($U$1,$AA$1,9))</f>
        <v>9</v>
      </c>
      <c r="Z9" s="58">
        <f>DAY(DATE($U$1,$AA$1,10))</f>
        <v>10</v>
      </c>
      <c r="AA9" s="58">
        <f>DAY(DATE($U$1,$AA$1,11))</f>
        <v>11</v>
      </c>
      <c r="AB9" s="58">
        <f>DAY(DATE($U$1,$AA$1,12))</f>
        <v>12</v>
      </c>
      <c r="AC9" s="58">
        <f>DAY(DATE($U$1,$AA$1,13))</f>
        <v>13</v>
      </c>
      <c r="AD9" s="60">
        <f>DAY(DATE($U$1,$AA$1,14))</f>
        <v>14</v>
      </c>
      <c r="AE9" s="61">
        <f>DAY(DATE($U$1,$AA$1,15))</f>
        <v>15</v>
      </c>
      <c r="AF9" s="58">
        <f>DAY(DATE($U$1,$AA$1,16))</f>
        <v>16</v>
      </c>
      <c r="AG9" s="58">
        <f>DAY(DATE($U$1,$AA$1,17))</f>
        <v>17</v>
      </c>
      <c r="AH9" s="58">
        <f>DAY(DATE($U$1,$AA$1,18))</f>
        <v>18</v>
      </c>
      <c r="AI9" s="58">
        <f>DAY(DATE($U$1,$AA$1,19))</f>
        <v>19</v>
      </c>
      <c r="AJ9" s="58">
        <f>DAY(DATE($U$1,$AA$1,20))</f>
        <v>20</v>
      </c>
      <c r="AK9" s="59">
        <f>DAY(DATE($U$1,$AA$1,21))</f>
        <v>21</v>
      </c>
      <c r="AL9" s="61">
        <f>DAY(DATE($U$1,$AA$1,22))</f>
        <v>22</v>
      </c>
      <c r="AM9" s="58">
        <f>DAY(DATE($U$1,$AA$1,23))</f>
        <v>23</v>
      </c>
      <c r="AN9" s="58">
        <f>DAY(DATE($U$1,$AA$1,24))</f>
        <v>24</v>
      </c>
      <c r="AO9" s="58">
        <f>DAY(DATE($U$1,$AA$1,25))</f>
        <v>25</v>
      </c>
      <c r="AP9" s="58">
        <f>DAY(DATE($U$1,$AA$1,26))</f>
        <v>26</v>
      </c>
      <c r="AQ9" s="58">
        <f>DAY(DATE($U$1,$AA$1,27))</f>
        <v>27</v>
      </c>
      <c r="AR9" s="59">
        <f>DAY(DATE($U$1,$AA$1,28))</f>
        <v>28</v>
      </c>
      <c r="AS9" s="57" t="str">
        <f>IF(BB4="暦月",IF(DAY(DATE($U$1,$AA$1,29))=29,29,""),"")</f>
        <v/>
      </c>
      <c r="AT9" s="58" t="str">
        <f>IF(BB4="暦月",IF(DAY(DATE($U$1,$AA$1,30))=30,30,""),"")</f>
        <v/>
      </c>
      <c r="AU9" s="59" t="str">
        <f>IF(BB4="暦月",IF(DAY(DATE($AA$1,$AF$1,31))=31,31,""),"")</f>
        <v/>
      </c>
      <c r="AV9" s="406"/>
      <c r="AW9" s="407"/>
      <c r="AX9" s="408"/>
      <c r="AY9" s="418"/>
      <c r="AZ9" s="419"/>
      <c r="BA9" s="420"/>
      <c r="BB9" s="429"/>
      <c r="BC9" s="429"/>
      <c r="BD9" s="429"/>
      <c r="BE9" s="429"/>
      <c r="BF9" s="429"/>
      <c r="BG9" s="430"/>
    </row>
    <row r="10" spans="1:59" ht="0.75" customHeight="1" x14ac:dyDescent="0.2">
      <c r="A10" s="440"/>
      <c r="B10" s="384"/>
      <c r="C10" s="384"/>
      <c r="D10" s="384"/>
      <c r="E10" s="384"/>
      <c r="F10" s="407"/>
      <c r="G10" s="407"/>
      <c r="H10" s="445"/>
      <c r="I10" s="446"/>
      <c r="J10" s="446"/>
      <c r="K10" s="384"/>
      <c r="L10" s="384"/>
      <c r="M10" s="384"/>
      <c r="N10" s="384"/>
      <c r="O10" s="384"/>
      <c r="P10" s="448"/>
      <c r="Q10" s="62">
        <f>WEEKDAY(DATE($AA$1,$AF$1,1))</f>
        <v>5</v>
      </c>
      <c r="R10" s="63">
        <f>WEEKDAY(DATE($AA$1,$AF$1,2))</f>
        <v>6</v>
      </c>
      <c r="S10" s="63">
        <f>WEEKDAY(DATE($AA$1,$AF$1,3))</f>
        <v>7</v>
      </c>
      <c r="T10" s="63">
        <f>WEEKDAY(DATE($AA$1,$AF$1,4))</f>
        <v>1</v>
      </c>
      <c r="U10" s="63">
        <f>WEEKDAY(DATE($AA$1,$AF$1,5))</f>
        <v>2</v>
      </c>
      <c r="V10" s="63">
        <f>WEEKDAY(DATE($AA$1,$AF$1,6))</f>
        <v>3</v>
      </c>
      <c r="W10" s="64">
        <f>WEEKDAY(DATE($AA$1,$AF$1,7))</f>
        <v>4</v>
      </c>
      <c r="X10" s="62">
        <f>WEEKDAY(DATE($AA$1,$AF$1,8))</f>
        <v>5</v>
      </c>
      <c r="Y10" s="63">
        <f>WEEKDAY(DATE($AA$1,$AF$1,9))</f>
        <v>6</v>
      </c>
      <c r="Z10" s="63">
        <f>WEEKDAY(DATE($AA$1,$AF$1,10))</f>
        <v>7</v>
      </c>
      <c r="AA10" s="63">
        <f>WEEKDAY(DATE($AA$1,$AF$1,11))</f>
        <v>1</v>
      </c>
      <c r="AB10" s="63">
        <f>WEEKDAY(DATE($AA$1,$AF$1,12))</f>
        <v>2</v>
      </c>
      <c r="AC10" s="63">
        <f>WEEKDAY(DATE($AA$1,$AF$1,13))</f>
        <v>3</v>
      </c>
      <c r="AD10" s="65">
        <f>WEEKDAY(DATE($AA$1,$AF$1,14))</f>
        <v>4</v>
      </c>
      <c r="AE10" s="66">
        <f>WEEKDAY(DATE($AA$1,$AF$1,15))</f>
        <v>5</v>
      </c>
      <c r="AF10" s="63">
        <f>WEEKDAY(DATE($AA$1,$AF$1,16))</f>
        <v>6</v>
      </c>
      <c r="AG10" s="63">
        <f>WEEKDAY(DATE($AA$1,$AF$1,17))</f>
        <v>7</v>
      </c>
      <c r="AH10" s="63">
        <f>WEEKDAY(DATE($AA$1,$AF$1,18))</f>
        <v>1</v>
      </c>
      <c r="AI10" s="63">
        <f>WEEKDAY(DATE($AA$1,$AF$1,19))</f>
        <v>2</v>
      </c>
      <c r="AJ10" s="63">
        <f>WEEKDAY(DATE($AA$1,$AF$1,20))</f>
        <v>3</v>
      </c>
      <c r="AK10" s="64">
        <f>WEEKDAY(DATE($AA$1,$AF$1,21))</f>
        <v>4</v>
      </c>
      <c r="AL10" s="66">
        <f>WEEKDAY(DATE($AA$1,$AF$1,22))</f>
        <v>5</v>
      </c>
      <c r="AM10" s="63">
        <f>WEEKDAY(DATE($AA$1,$AF$1,23))</f>
        <v>6</v>
      </c>
      <c r="AN10" s="63">
        <f>WEEKDAY(DATE($AA$1,$AF$1,24))</f>
        <v>7</v>
      </c>
      <c r="AO10" s="63">
        <f>WEEKDAY(DATE($AA$1,$AF$1,25))</f>
        <v>1</v>
      </c>
      <c r="AP10" s="63">
        <f>WEEKDAY(DATE($AA$1,$AF$1,26))</f>
        <v>2</v>
      </c>
      <c r="AQ10" s="63">
        <f>WEEKDAY(DATE($AA$1,$AF$1,27))</f>
        <v>3</v>
      </c>
      <c r="AR10" s="64">
        <f>WEEKDAY(DATE($AA$1,$AF$1,28))</f>
        <v>4</v>
      </c>
      <c r="AS10" s="62">
        <f>IF(AS9=29,WEEKDAY(DATE($AA$1,$AF$1,29)),0)</f>
        <v>0</v>
      </c>
      <c r="AT10" s="63">
        <f>IF(AT9=30,WEEKDAY(DATE($AA$1,$AF$1,30)),0)</f>
        <v>0</v>
      </c>
      <c r="AU10" s="64">
        <f>IF(AU9=31,WEEKDAY(DATE($AA$1,$AF$1,31)),0)</f>
        <v>0</v>
      </c>
      <c r="AV10" s="409"/>
      <c r="AW10" s="410"/>
      <c r="AX10" s="411"/>
      <c r="AY10" s="421"/>
      <c r="AZ10" s="422"/>
      <c r="BA10" s="423"/>
      <c r="BB10" s="429"/>
      <c r="BC10" s="429"/>
      <c r="BD10" s="429"/>
      <c r="BE10" s="429"/>
      <c r="BF10" s="429"/>
      <c r="BG10" s="430"/>
    </row>
    <row r="11" spans="1:59" ht="39.75" customHeight="1" thickBot="1" x14ac:dyDescent="0.25">
      <c r="A11" s="441"/>
      <c r="B11" s="442"/>
      <c r="C11" s="442"/>
      <c r="D11" s="442"/>
      <c r="E11" s="442"/>
      <c r="F11" s="410"/>
      <c r="G11" s="410"/>
      <c r="H11" s="445"/>
      <c r="I11" s="446"/>
      <c r="J11" s="446"/>
      <c r="K11" s="442"/>
      <c r="L11" s="442"/>
      <c r="M11" s="442"/>
      <c r="N11" s="442"/>
      <c r="O11" s="442"/>
      <c r="P11" s="449"/>
      <c r="Q11" s="67" t="str">
        <f>IF(Q10=1,"日",IF(Q10=2,"月",IF(Q10=3,"火",IF(Q10=4,"水",IF(Q10=5,"木",IF(Q10=6,"金","土"))))))</f>
        <v>木</v>
      </c>
      <c r="R11" s="68" t="str">
        <f t="shared" ref="R11:AR11" si="0">IF(R10=1,"日",IF(R10=2,"月",IF(R10=3,"火",IF(R10=4,"水",IF(R10=5,"木",IF(R10=6,"金","土"))))))</f>
        <v>金</v>
      </c>
      <c r="S11" s="68" t="str">
        <f t="shared" si="0"/>
        <v>土</v>
      </c>
      <c r="T11" s="68" t="str">
        <f t="shared" si="0"/>
        <v>日</v>
      </c>
      <c r="U11" s="68" t="str">
        <f t="shared" si="0"/>
        <v>月</v>
      </c>
      <c r="V11" s="68" t="str">
        <f t="shared" si="0"/>
        <v>火</v>
      </c>
      <c r="W11" s="69" t="str">
        <f t="shared" si="0"/>
        <v>水</v>
      </c>
      <c r="X11" s="67" t="str">
        <f t="shared" si="0"/>
        <v>木</v>
      </c>
      <c r="Y11" s="68" t="str">
        <f t="shared" si="0"/>
        <v>金</v>
      </c>
      <c r="Z11" s="68" t="str">
        <f t="shared" si="0"/>
        <v>土</v>
      </c>
      <c r="AA11" s="68" t="str">
        <f t="shared" si="0"/>
        <v>日</v>
      </c>
      <c r="AB11" s="68" t="str">
        <f t="shared" si="0"/>
        <v>月</v>
      </c>
      <c r="AC11" s="68" t="str">
        <f t="shared" si="0"/>
        <v>火</v>
      </c>
      <c r="AD11" s="70" t="str">
        <f t="shared" si="0"/>
        <v>水</v>
      </c>
      <c r="AE11" s="71" t="str">
        <f t="shared" si="0"/>
        <v>木</v>
      </c>
      <c r="AF11" s="68" t="str">
        <f t="shared" si="0"/>
        <v>金</v>
      </c>
      <c r="AG11" s="68" t="str">
        <f t="shared" si="0"/>
        <v>土</v>
      </c>
      <c r="AH11" s="68" t="str">
        <f t="shared" si="0"/>
        <v>日</v>
      </c>
      <c r="AI11" s="68" t="str">
        <f t="shared" si="0"/>
        <v>月</v>
      </c>
      <c r="AJ11" s="68" t="str">
        <f t="shared" si="0"/>
        <v>火</v>
      </c>
      <c r="AK11" s="69" t="str">
        <f t="shared" si="0"/>
        <v>水</v>
      </c>
      <c r="AL11" s="71" t="str">
        <f t="shared" si="0"/>
        <v>木</v>
      </c>
      <c r="AM11" s="68" t="str">
        <f t="shared" si="0"/>
        <v>金</v>
      </c>
      <c r="AN11" s="68" t="str">
        <f t="shared" si="0"/>
        <v>土</v>
      </c>
      <c r="AO11" s="68" t="str">
        <f t="shared" si="0"/>
        <v>日</v>
      </c>
      <c r="AP11" s="68" t="str">
        <f t="shared" si="0"/>
        <v>月</v>
      </c>
      <c r="AQ11" s="68" t="str">
        <f t="shared" si="0"/>
        <v>火</v>
      </c>
      <c r="AR11" s="69" t="str">
        <f t="shared" si="0"/>
        <v>水</v>
      </c>
      <c r="AS11" s="67" t="str">
        <f>IF(AS10=1,"日",IF(AS10=2,"月",IF(AS10=3,"火",IF(AS10=4,"水",IF(AS10=5,"木",IF(AS10=6,"金",IF(AS10=0,"","土")))))))</f>
        <v/>
      </c>
      <c r="AT11" s="68" t="str">
        <f>IF(AT10=1,"日",IF(AT10=2,"月",IF(AT10=3,"火",IF(AT10=4,"水",IF(AT10=5,"木",IF(AT10=6,"金",IF(AT10=0,"","土")))))))</f>
        <v/>
      </c>
      <c r="AU11" s="69" t="str">
        <f>IF(AU10=1,"日",IF(AU10=2,"月",IF(AU10=3,"火",IF(AU10=4,"水",IF(AU10=5,"木",IF(AU10=6,"金",IF(AU10=0,"","土")))))))</f>
        <v/>
      </c>
      <c r="AV11" s="412"/>
      <c r="AW11" s="413"/>
      <c r="AX11" s="414"/>
      <c r="AY11" s="424"/>
      <c r="AZ11" s="425"/>
      <c r="BA11" s="426"/>
      <c r="BB11" s="431"/>
      <c r="BC11" s="431"/>
      <c r="BD11" s="431"/>
      <c r="BE11" s="431"/>
      <c r="BF11" s="431"/>
      <c r="BG11" s="432"/>
    </row>
    <row r="12" spans="1:59" ht="42.75" customHeight="1" x14ac:dyDescent="0.2">
      <c r="A12" s="391"/>
      <c r="B12" s="392"/>
      <c r="C12" s="392"/>
      <c r="D12" s="392"/>
      <c r="E12" s="392"/>
      <c r="F12" s="393"/>
      <c r="G12" s="393"/>
      <c r="H12" s="394"/>
      <c r="I12" s="394"/>
      <c r="J12" s="394"/>
      <c r="K12" s="395"/>
      <c r="L12" s="395"/>
      <c r="M12" s="395"/>
      <c r="N12" s="395"/>
      <c r="O12" s="395"/>
      <c r="P12" s="396"/>
      <c r="Q12" s="72"/>
      <c r="R12" s="73"/>
      <c r="S12" s="73"/>
      <c r="T12" s="73"/>
      <c r="U12" s="73"/>
      <c r="V12" s="73"/>
      <c r="W12" s="74"/>
      <c r="X12" s="75"/>
      <c r="Y12" s="75"/>
      <c r="Z12" s="75"/>
      <c r="AA12" s="75"/>
      <c r="AB12" s="75"/>
      <c r="AC12" s="76"/>
      <c r="AD12" s="77"/>
      <c r="AE12" s="78"/>
      <c r="AF12" s="77"/>
      <c r="AG12" s="76"/>
      <c r="AH12" s="79"/>
      <c r="AI12" s="76"/>
      <c r="AJ12" s="76"/>
      <c r="AK12" s="80"/>
      <c r="AL12" s="78"/>
      <c r="AM12" s="76"/>
      <c r="AN12" s="75"/>
      <c r="AO12" s="75"/>
      <c r="AP12" s="75"/>
      <c r="AQ12" s="76"/>
      <c r="AR12" s="77"/>
      <c r="AS12" s="81"/>
      <c r="AT12" s="76"/>
      <c r="AU12" s="80"/>
      <c r="AV12" s="397">
        <f t="shared" ref="AV12:AV23" si="1">IF($BB$4="４週",SUM(Q12:AR12),IF($BB$4="暦月",SUM(Q12:AR12),""))</f>
        <v>0</v>
      </c>
      <c r="AW12" s="387"/>
      <c r="AX12" s="398"/>
      <c r="AY12" s="386">
        <f>IF($BB$4="４週",AV12/4,IF($BB$4="暦月",AV12/($BB$7/7),""))</f>
        <v>0</v>
      </c>
      <c r="AZ12" s="387"/>
      <c r="BA12" s="388"/>
      <c r="BB12" s="389"/>
      <c r="BC12" s="389"/>
      <c r="BD12" s="389"/>
      <c r="BE12" s="389"/>
      <c r="BF12" s="389"/>
      <c r="BG12" s="390"/>
    </row>
    <row r="13" spans="1:59" ht="42.75" customHeight="1" x14ac:dyDescent="0.2">
      <c r="A13" s="379"/>
      <c r="B13" s="380"/>
      <c r="C13" s="380"/>
      <c r="D13" s="380"/>
      <c r="E13" s="380"/>
      <c r="F13" s="368"/>
      <c r="G13" s="368"/>
      <c r="H13" s="368"/>
      <c r="I13" s="368"/>
      <c r="J13" s="368"/>
      <c r="K13" s="381"/>
      <c r="L13" s="381"/>
      <c r="M13" s="381"/>
      <c r="N13" s="381"/>
      <c r="O13" s="381"/>
      <c r="P13" s="382"/>
      <c r="Q13" s="82"/>
      <c r="R13" s="83"/>
      <c r="S13" s="83"/>
      <c r="T13" s="83"/>
      <c r="U13" s="83"/>
      <c r="V13" s="83"/>
      <c r="W13" s="84"/>
      <c r="X13" s="82"/>
      <c r="Y13" s="83"/>
      <c r="Z13" s="83"/>
      <c r="AA13" s="83"/>
      <c r="AB13" s="83"/>
      <c r="AC13" s="83"/>
      <c r="AD13" s="85"/>
      <c r="AE13" s="86"/>
      <c r="AF13" s="83"/>
      <c r="AG13" s="83"/>
      <c r="AH13" s="83"/>
      <c r="AI13" s="83"/>
      <c r="AJ13" s="83"/>
      <c r="AK13" s="84"/>
      <c r="AL13" s="86"/>
      <c r="AM13" s="83"/>
      <c r="AN13" s="83"/>
      <c r="AO13" s="83"/>
      <c r="AP13" s="83"/>
      <c r="AQ13" s="83"/>
      <c r="AR13" s="85"/>
      <c r="AS13" s="86"/>
      <c r="AT13" s="83"/>
      <c r="AU13" s="84"/>
      <c r="AV13" s="383">
        <f t="shared" si="1"/>
        <v>0</v>
      </c>
      <c r="AW13" s="384"/>
      <c r="AX13" s="385"/>
      <c r="AY13" s="386">
        <f t="shared" ref="AY13:AY26" si="2">IF($BB$4="４週",AV13/4,IF($BB$4="暦月",AV13/($BB$7/7),""))</f>
        <v>0</v>
      </c>
      <c r="AZ13" s="387"/>
      <c r="BA13" s="388"/>
      <c r="BB13" s="377"/>
      <c r="BC13" s="377"/>
      <c r="BD13" s="377"/>
      <c r="BE13" s="377"/>
      <c r="BF13" s="377"/>
      <c r="BG13" s="378"/>
    </row>
    <row r="14" spans="1:59" ht="42.75" customHeight="1" x14ac:dyDescent="0.2">
      <c r="A14" s="379"/>
      <c r="B14" s="380"/>
      <c r="C14" s="380"/>
      <c r="D14" s="380"/>
      <c r="E14" s="380"/>
      <c r="F14" s="368"/>
      <c r="G14" s="368"/>
      <c r="H14" s="368"/>
      <c r="I14" s="368"/>
      <c r="J14" s="368"/>
      <c r="K14" s="381"/>
      <c r="L14" s="381"/>
      <c r="M14" s="381"/>
      <c r="N14" s="381"/>
      <c r="O14" s="381"/>
      <c r="P14" s="382"/>
      <c r="Q14" s="87"/>
      <c r="R14" s="83"/>
      <c r="S14" s="83"/>
      <c r="T14" s="83"/>
      <c r="U14" s="83"/>
      <c r="V14" s="83"/>
      <c r="W14" s="84"/>
      <c r="X14" s="82"/>
      <c r="Y14" s="83"/>
      <c r="Z14" s="83"/>
      <c r="AA14" s="83"/>
      <c r="AB14" s="83"/>
      <c r="AC14" s="83"/>
      <c r="AD14" s="85"/>
      <c r="AE14" s="86"/>
      <c r="AF14" s="83"/>
      <c r="AG14" s="83"/>
      <c r="AH14" s="83"/>
      <c r="AI14" s="83"/>
      <c r="AJ14" s="83"/>
      <c r="AK14" s="88"/>
      <c r="AL14" s="86"/>
      <c r="AM14" s="83"/>
      <c r="AN14" s="83"/>
      <c r="AO14" s="83"/>
      <c r="AP14" s="83"/>
      <c r="AQ14" s="83"/>
      <c r="AR14" s="89"/>
      <c r="AS14" s="90"/>
      <c r="AT14" s="91"/>
      <c r="AU14" s="88"/>
      <c r="AV14" s="383">
        <f t="shared" si="1"/>
        <v>0</v>
      </c>
      <c r="AW14" s="384"/>
      <c r="AX14" s="385"/>
      <c r="AY14" s="386">
        <f t="shared" si="2"/>
        <v>0</v>
      </c>
      <c r="AZ14" s="387"/>
      <c r="BA14" s="388"/>
      <c r="BB14" s="377"/>
      <c r="BC14" s="377"/>
      <c r="BD14" s="377"/>
      <c r="BE14" s="377"/>
      <c r="BF14" s="377"/>
      <c r="BG14" s="378"/>
    </row>
    <row r="15" spans="1:59" ht="42.75" customHeight="1" x14ac:dyDescent="0.2">
      <c r="A15" s="379"/>
      <c r="B15" s="380"/>
      <c r="C15" s="380"/>
      <c r="D15" s="380"/>
      <c r="E15" s="380"/>
      <c r="F15" s="368"/>
      <c r="G15" s="368"/>
      <c r="H15" s="368"/>
      <c r="I15" s="368"/>
      <c r="J15" s="368"/>
      <c r="K15" s="381"/>
      <c r="L15" s="381"/>
      <c r="M15" s="381"/>
      <c r="N15" s="381"/>
      <c r="O15" s="381"/>
      <c r="P15" s="382"/>
      <c r="Q15" s="87"/>
      <c r="R15" s="83"/>
      <c r="S15" s="83"/>
      <c r="T15" s="83"/>
      <c r="U15" s="83"/>
      <c r="V15" s="83"/>
      <c r="W15" s="88"/>
      <c r="X15" s="82"/>
      <c r="Y15" s="83"/>
      <c r="Z15" s="83"/>
      <c r="AA15" s="83"/>
      <c r="AB15" s="83"/>
      <c r="AC15" s="83"/>
      <c r="AD15" s="89"/>
      <c r="AE15" s="86"/>
      <c r="AF15" s="83"/>
      <c r="AG15" s="83"/>
      <c r="AH15" s="83"/>
      <c r="AI15" s="83"/>
      <c r="AJ15" s="83"/>
      <c r="AK15" s="88"/>
      <c r="AL15" s="86"/>
      <c r="AM15" s="83"/>
      <c r="AN15" s="83"/>
      <c r="AO15" s="83"/>
      <c r="AP15" s="83"/>
      <c r="AQ15" s="83"/>
      <c r="AR15" s="89"/>
      <c r="AS15" s="90"/>
      <c r="AT15" s="91"/>
      <c r="AU15" s="88"/>
      <c r="AV15" s="383">
        <f t="shared" si="1"/>
        <v>0</v>
      </c>
      <c r="AW15" s="384"/>
      <c r="AX15" s="385"/>
      <c r="AY15" s="386">
        <f t="shared" si="2"/>
        <v>0</v>
      </c>
      <c r="AZ15" s="387"/>
      <c r="BA15" s="388"/>
      <c r="BB15" s="377"/>
      <c r="BC15" s="377"/>
      <c r="BD15" s="377"/>
      <c r="BE15" s="377"/>
      <c r="BF15" s="377"/>
      <c r="BG15" s="378"/>
    </row>
    <row r="16" spans="1:59" ht="42.75" customHeight="1" x14ac:dyDescent="0.2">
      <c r="A16" s="379"/>
      <c r="B16" s="380"/>
      <c r="C16" s="380"/>
      <c r="D16" s="380"/>
      <c r="E16" s="380"/>
      <c r="F16" s="368"/>
      <c r="G16" s="368"/>
      <c r="H16" s="368"/>
      <c r="I16" s="368"/>
      <c r="J16" s="368"/>
      <c r="K16" s="381"/>
      <c r="L16" s="381"/>
      <c r="M16" s="381"/>
      <c r="N16" s="381"/>
      <c r="O16" s="381"/>
      <c r="P16" s="382"/>
      <c r="Q16" s="87"/>
      <c r="R16" s="83"/>
      <c r="S16" s="83"/>
      <c r="T16" s="83"/>
      <c r="U16" s="83"/>
      <c r="V16" s="83"/>
      <c r="W16" s="88"/>
      <c r="X16" s="82"/>
      <c r="Y16" s="83"/>
      <c r="Z16" s="83"/>
      <c r="AA16" s="83"/>
      <c r="AB16" s="83"/>
      <c r="AC16" s="83"/>
      <c r="AD16" s="89"/>
      <c r="AE16" s="86"/>
      <c r="AF16" s="83"/>
      <c r="AG16" s="83"/>
      <c r="AH16" s="83"/>
      <c r="AI16" s="83"/>
      <c r="AJ16" s="83"/>
      <c r="AK16" s="88"/>
      <c r="AL16" s="86"/>
      <c r="AM16" s="83"/>
      <c r="AN16" s="83"/>
      <c r="AO16" s="83"/>
      <c r="AP16" s="83"/>
      <c r="AQ16" s="83"/>
      <c r="AR16" s="89"/>
      <c r="AS16" s="90"/>
      <c r="AT16" s="91"/>
      <c r="AU16" s="88"/>
      <c r="AV16" s="383">
        <f t="shared" si="1"/>
        <v>0</v>
      </c>
      <c r="AW16" s="384"/>
      <c r="AX16" s="385"/>
      <c r="AY16" s="386">
        <f t="shared" si="2"/>
        <v>0</v>
      </c>
      <c r="AZ16" s="387"/>
      <c r="BA16" s="388"/>
      <c r="BB16" s="377"/>
      <c r="BC16" s="377"/>
      <c r="BD16" s="377"/>
      <c r="BE16" s="377"/>
      <c r="BF16" s="377"/>
      <c r="BG16" s="378"/>
    </row>
    <row r="17" spans="1:59" ht="42.75" customHeight="1" x14ac:dyDescent="0.2">
      <c r="A17" s="379"/>
      <c r="B17" s="380"/>
      <c r="C17" s="380"/>
      <c r="D17" s="380"/>
      <c r="E17" s="380"/>
      <c r="F17" s="368"/>
      <c r="G17" s="368"/>
      <c r="H17" s="368"/>
      <c r="I17" s="368"/>
      <c r="J17" s="368"/>
      <c r="K17" s="381"/>
      <c r="L17" s="381"/>
      <c r="M17" s="381"/>
      <c r="N17" s="381"/>
      <c r="O17" s="381"/>
      <c r="P17" s="382"/>
      <c r="Q17" s="87"/>
      <c r="R17" s="83"/>
      <c r="S17" s="83"/>
      <c r="T17" s="83"/>
      <c r="U17" s="83"/>
      <c r="V17" s="83"/>
      <c r="W17" s="88"/>
      <c r="X17" s="82"/>
      <c r="Y17" s="83"/>
      <c r="Z17" s="83"/>
      <c r="AA17" s="83"/>
      <c r="AB17" s="83"/>
      <c r="AC17" s="83"/>
      <c r="AD17" s="89"/>
      <c r="AE17" s="86"/>
      <c r="AF17" s="83"/>
      <c r="AG17" s="83"/>
      <c r="AH17" s="83"/>
      <c r="AI17" s="83"/>
      <c r="AJ17" s="83"/>
      <c r="AK17" s="88"/>
      <c r="AL17" s="86"/>
      <c r="AM17" s="83"/>
      <c r="AN17" s="83"/>
      <c r="AO17" s="83"/>
      <c r="AP17" s="83"/>
      <c r="AQ17" s="83"/>
      <c r="AR17" s="89"/>
      <c r="AS17" s="90"/>
      <c r="AT17" s="91"/>
      <c r="AU17" s="88"/>
      <c r="AV17" s="383">
        <f t="shared" si="1"/>
        <v>0</v>
      </c>
      <c r="AW17" s="384"/>
      <c r="AX17" s="385"/>
      <c r="AY17" s="386">
        <f t="shared" si="2"/>
        <v>0</v>
      </c>
      <c r="AZ17" s="387"/>
      <c r="BA17" s="388"/>
      <c r="BB17" s="377"/>
      <c r="BC17" s="377"/>
      <c r="BD17" s="377"/>
      <c r="BE17" s="377"/>
      <c r="BF17" s="377"/>
      <c r="BG17" s="378"/>
    </row>
    <row r="18" spans="1:59" ht="42.75" customHeight="1" x14ac:dyDescent="0.2">
      <c r="A18" s="379"/>
      <c r="B18" s="380"/>
      <c r="C18" s="380"/>
      <c r="D18" s="380"/>
      <c r="E18" s="380"/>
      <c r="F18" s="368"/>
      <c r="G18" s="368"/>
      <c r="H18" s="368"/>
      <c r="I18" s="368"/>
      <c r="J18" s="368"/>
      <c r="K18" s="381"/>
      <c r="L18" s="381"/>
      <c r="M18" s="381"/>
      <c r="N18" s="381"/>
      <c r="O18" s="381"/>
      <c r="P18" s="382"/>
      <c r="Q18" s="87"/>
      <c r="R18" s="83"/>
      <c r="S18" s="83"/>
      <c r="T18" s="83"/>
      <c r="U18" s="83"/>
      <c r="V18" s="83"/>
      <c r="W18" s="88"/>
      <c r="X18" s="82"/>
      <c r="Y18" s="83"/>
      <c r="Z18" s="83"/>
      <c r="AA18" s="83"/>
      <c r="AB18" s="83"/>
      <c r="AC18" s="83"/>
      <c r="AD18" s="89"/>
      <c r="AE18" s="86"/>
      <c r="AF18" s="83"/>
      <c r="AG18" s="83"/>
      <c r="AH18" s="83"/>
      <c r="AI18" s="83"/>
      <c r="AJ18" s="83"/>
      <c r="AK18" s="88"/>
      <c r="AL18" s="86"/>
      <c r="AM18" s="83"/>
      <c r="AN18" s="83"/>
      <c r="AO18" s="83"/>
      <c r="AP18" s="83"/>
      <c r="AQ18" s="83"/>
      <c r="AR18" s="89"/>
      <c r="AS18" s="90"/>
      <c r="AT18" s="91"/>
      <c r="AU18" s="88"/>
      <c r="AV18" s="383">
        <f t="shared" si="1"/>
        <v>0</v>
      </c>
      <c r="AW18" s="384"/>
      <c r="AX18" s="385"/>
      <c r="AY18" s="386">
        <f t="shared" si="2"/>
        <v>0</v>
      </c>
      <c r="AZ18" s="387"/>
      <c r="BA18" s="388"/>
      <c r="BB18" s="377"/>
      <c r="BC18" s="377"/>
      <c r="BD18" s="377"/>
      <c r="BE18" s="377"/>
      <c r="BF18" s="377"/>
      <c r="BG18" s="378"/>
    </row>
    <row r="19" spans="1:59" ht="42.75" customHeight="1" x14ac:dyDescent="0.2">
      <c r="A19" s="379"/>
      <c r="B19" s="380"/>
      <c r="C19" s="380"/>
      <c r="D19" s="380"/>
      <c r="E19" s="380"/>
      <c r="F19" s="368"/>
      <c r="G19" s="368"/>
      <c r="H19" s="368"/>
      <c r="I19" s="368"/>
      <c r="J19" s="368"/>
      <c r="K19" s="381"/>
      <c r="L19" s="381"/>
      <c r="M19" s="381"/>
      <c r="N19" s="381"/>
      <c r="O19" s="381"/>
      <c r="P19" s="382"/>
      <c r="Q19" s="92"/>
      <c r="R19" s="83"/>
      <c r="S19" s="83"/>
      <c r="T19" s="83"/>
      <c r="U19" s="83"/>
      <c r="V19" s="83"/>
      <c r="W19" s="88"/>
      <c r="X19" s="92"/>
      <c r="Y19" s="83"/>
      <c r="Z19" s="76"/>
      <c r="AA19" s="83"/>
      <c r="AB19" s="83"/>
      <c r="AC19" s="83"/>
      <c r="AD19" s="89"/>
      <c r="AE19" s="90"/>
      <c r="AF19" s="83"/>
      <c r="AG19" s="83"/>
      <c r="AH19" s="83"/>
      <c r="AI19" s="83"/>
      <c r="AJ19" s="83"/>
      <c r="AK19" s="88"/>
      <c r="AL19" s="86"/>
      <c r="AM19" s="83"/>
      <c r="AN19" s="83"/>
      <c r="AO19" s="83"/>
      <c r="AP19" s="83"/>
      <c r="AQ19" s="83"/>
      <c r="AR19" s="89"/>
      <c r="AS19" s="90"/>
      <c r="AT19" s="91"/>
      <c r="AU19" s="88"/>
      <c r="AV19" s="383">
        <f t="shared" si="1"/>
        <v>0</v>
      </c>
      <c r="AW19" s="384"/>
      <c r="AX19" s="385"/>
      <c r="AY19" s="386">
        <f t="shared" si="2"/>
        <v>0</v>
      </c>
      <c r="AZ19" s="387"/>
      <c r="BA19" s="388"/>
      <c r="BB19" s="377"/>
      <c r="BC19" s="377"/>
      <c r="BD19" s="377"/>
      <c r="BE19" s="377"/>
      <c r="BF19" s="377"/>
      <c r="BG19" s="378"/>
    </row>
    <row r="20" spans="1:59" ht="42.75" customHeight="1" x14ac:dyDescent="0.2">
      <c r="A20" s="379"/>
      <c r="B20" s="380"/>
      <c r="C20" s="380"/>
      <c r="D20" s="380"/>
      <c r="E20" s="380"/>
      <c r="F20" s="368"/>
      <c r="G20" s="368"/>
      <c r="H20" s="368"/>
      <c r="I20" s="368"/>
      <c r="J20" s="368"/>
      <c r="K20" s="381"/>
      <c r="L20" s="381"/>
      <c r="M20" s="381"/>
      <c r="N20" s="381"/>
      <c r="O20" s="381"/>
      <c r="P20" s="382"/>
      <c r="Q20" s="87"/>
      <c r="R20" s="83"/>
      <c r="S20" s="83"/>
      <c r="T20" s="83"/>
      <c r="U20" s="83"/>
      <c r="V20" s="83"/>
      <c r="W20" s="84"/>
      <c r="X20" s="82"/>
      <c r="Y20" s="83"/>
      <c r="Z20" s="83"/>
      <c r="AA20" s="83"/>
      <c r="AB20" s="83"/>
      <c r="AC20" s="83"/>
      <c r="AD20" s="85"/>
      <c r="AE20" s="86"/>
      <c r="AF20" s="83"/>
      <c r="AG20" s="83"/>
      <c r="AH20" s="83"/>
      <c r="AI20" s="83"/>
      <c r="AJ20" s="83"/>
      <c r="AK20" s="84"/>
      <c r="AL20" s="86"/>
      <c r="AM20" s="83"/>
      <c r="AN20" s="83"/>
      <c r="AO20" s="83"/>
      <c r="AP20" s="83"/>
      <c r="AQ20" s="83"/>
      <c r="AR20" s="89"/>
      <c r="AS20" s="90"/>
      <c r="AT20" s="91"/>
      <c r="AU20" s="88"/>
      <c r="AV20" s="383">
        <f t="shared" si="1"/>
        <v>0</v>
      </c>
      <c r="AW20" s="384"/>
      <c r="AX20" s="385"/>
      <c r="AY20" s="386">
        <f t="shared" si="2"/>
        <v>0</v>
      </c>
      <c r="AZ20" s="387"/>
      <c r="BA20" s="388"/>
      <c r="BB20" s="377"/>
      <c r="BC20" s="377"/>
      <c r="BD20" s="377"/>
      <c r="BE20" s="377"/>
      <c r="BF20" s="377"/>
      <c r="BG20" s="378"/>
    </row>
    <row r="21" spans="1:59" ht="42.75" customHeight="1" x14ac:dyDescent="0.2">
      <c r="A21" s="379"/>
      <c r="B21" s="380"/>
      <c r="C21" s="380"/>
      <c r="D21" s="380"/>
      <c r="E21" s="380"/>
      <c r="F21" s="368"/>
      <c r="G21" s="368"/>
      <c r="H21" s="368"/>
      <c r="I21" s="368"/>
      <c r="J21" s="368"/>
      <c r="K21" s="381"/>
      <c r="L21" s="381"/>
      <c r="M21" s="381"/>
      <c r="N21" s="381"/>
      <c r="O21" s="381"/>
      <c r="P21" s="382"/>
      <c r="Q21" s="87"/>
      <c r="R21" s="91"/>
      <c r="S21" s="91"/>
      <c r="T21" s="91"/>
      <c r="U21" s="91"/>
      <c r="V21" s="91"/>
      <c r="W21" s="88"/>
      <c r="X21" s="87"/>
      <c r="Y21" s="91"/>
      <c r="Z21" s="91"/>
      <c r="AA21" s="91"/>
      <c r="AB21" s="91"/>
      <c r="AC21" s="91"/>
      <c r="AD21" s="89"/>
      <c r="AE21" s="90"/>
      <c r="AF21" s="91"/>
      <c r="AG21" s="83"/>
      <c r="AH21" s="83"/>
      <c r="AI21" s="91"/>
      <c r="AJ21" s="91"/>
      <c r="AK21" s="88"/>
      <c r="AL21" s="90"/>
      <c r="AM21" s="91"/>
      <c r="AN21" s="91"/>
      <c r="AO21" s="83"/>
      <c r="AP21" s="83"/>
      <c r="AQ21" s="91"/>
      <c r="AR21" s="89"/>
      <c r="AS21" s="90"/>
      <c r="AT21" s="91"/>
      <c r="AU21" s="88"/>
      <c r="AV21" s="383">
        <f t="shared" si="1"/>
        <v>0</v>
      </c>
      <c r="AW21" s="384"/>
      <c r="AX21" s="385"/>
      <c r="AY21" s="386">
        <f t="shared" si="2"/>
        <v>0</v>
      </c>
      <c r="AZ21" s="387"/>
      <c r="BA21" s="388"/>
      <c r="BB21" s="377"/>
      <c r="BC21" s="377"/>
      <c r="BD21" s="377"/>
      <c r="BE21" s="377"/>
      <c r="BF21" s="377"/>
      <c r="BG21" s="378"/>
    </row>
    <row r="22" spans="1:59" ht="42.75" customHeight="1" x14ac:dyDescent="0.2">
      <c r="A22" s="379"/>
      <c r="B22" s="380"/>
      <c r="C22" s="380"/>
      <c r="D22" s="380"/>
      <c r="E22" s="380"/>
      <c r="F22" s="368"/>
      <c r="G22" s="368"/>
      <c r="H22" s="368"/>
      <c r="I22" s="368"/>
      <c r="J22" s="368"/>
      <c r="K22" s="381"/>
      <c r="L22" s="381"/>
      <c r="M22" s="381"/>
      <c r="N22" s="381"/>
      <c r="O22" s="381"/>
      <c r="P22" s="382"/>
      <c r="Q22" s="87"/>
      <c r="R22" s="91"/>
      <c r="S22" s="91"/>
      <c r="T22" s="91"/>
      <c r="U22" s="91"/>
      <c r="V22" s="91"/>
      <c r="W22" s="88"/>
      <c r="X22" s="87"/>
      <c r="Y22" s="91"/>
      <c r="Z22" s="91"/>
      <c r="AA22" s="91"/>
      <c r="AB22" s="91"/>
      <c r="AC22" s="91"/>
      <c r="AD22" s="89"/>
      <c r="AE22" s="90"/>
      <c r="AF22" s="91"/>
      <c r="AG22" s="91"/>
      <c r="AH22" s="91"/>
      <c r="AI22" s="91"/>
      <c r="AJ22" s="91"/>
      <c r="AK22" s="88"/>
      <c r="AL22" s="90"/>
      <c r="AM22" s="91"/>
      <c r="AN22" s="91"/>
      <c r="AO22" s="91"/>
      <c r="AP22" s="91"/>
      <c r="AQ22" s="91"/>
      <c r="AR22" s="89"/>
      <c r="AS22" s="90"/>
      <c r="AT22" s="91"/>
      <c r="AU22" s="88"/>
      <c r="AV22" s="383">
        <f t="shared" si="1"/>
        <v>0</v>
      </c>
      <c r="AW22" s="384"/>
      <c r="AX22" s="385"/>
      <c r="AY22" s="386">
        <f t="shared" si="2"/>
        <v>0</v>
      </c>
      <c r="AZ22" s="387"/>
      <c r="BA22" s="388"/>
      <c r="BB22" s="377"/>
      <c r="BC22" s="377"/>
      <c r="BD22" s="377"/>
      <c r="BE22" s="377"/>
      <c r="BF22" s="377"/>
      <c r="BG22" s="378"/>
    </row>
    <row r="23" spans="1:59" ht="42.75" customHeight="1" x14ac:dyDescent="0.2">
      <c r="A23" s="379"/>
      <c r="B23" s="380"/>
      <c r="C23" s="380"/>
      <c r="D23" s="380"/>
      <c r="E23" s="380"/>
      <c r="F23" s="368"/>
      <c r="G23" s="368"/>
      <c r="H23" s="368"/>
      <c r="I23" s="368"/>
      <c r="J23" s="368"/>
      <c r="K23" s="381"/>
      <c r="L23" s="381"/>
      <c r="M23" s="381"/>
      <c r="N23" s="381"/>
      <c r="O23" s="381"/>
      <c r="P23" s="382"/>
      <c r="Q23" s="93"/>
      <c r="R23" s="94"/>
      <c r="S23" s="94"/>
      <c r="T23" s="94"/>
      <c r="U23" s="94"/>
      <c r="V23" s="94"/>
      <c r="W23" s="95"/>
      <c r="X23" s="93"/>
      <c r="Y23" s="94"/>
      <c r="Z23" s="94"/>
      <c r="AA23" s="94"/>
      <c r="AB23" s="94"/>
      <c r="AC23" s="94"/>
      <c r="AD23" s="96"/>
      <c r="AE23" s="97"/>
      <c r="AF23" s="94"/>
      <c r="AG23" s="94"/>
      <c r="AH23" s="94"/>
      <c r="AI23" s="94"/>
      <c r="AJ23" s="94"/>
      <c r="AK23" s="95"/>
      <c r="AL23" s="97"/>
      <c r="AM23" s="94"/>
      <c r="AN23" s="94"/>
      <c r="AO23" s="94"/>
      <c r="AP23" s="94"/>
      <c r="AQ23" s="94"/>
      <c r="AR23" s="96"/>
      <c r="AS23" s="97"/>
      <c r="AT23" s="94"/>
      <c r="AU23" s="95"/>
      <c r="AV23" s="383">
        <f t="shared" si="1"/>
        <v>0</v>
      </c>
      <c r="AW23" s="384"/>
      <c r="AX23" s="385"/>
      <c r="AY23" s="386">
        <f t="shared" si="2"/>
        <v>0</v>
      </c>
      <c r="AZ23" s="387"/>
      <c r="BA23" s="388"/>
      <c r="BB23" s="377"/>
      <c r="BC23" s="377"/>
      <c r="BD23" s="377"/>
      <c r="BE23" s="377"/>
      <c r="BF23" s="377"/>
      <c r="BG23" s="378"/>
    </row>
    <row r="24" spans="1:59" ht="42.75" customHeight="1" x14ac:dyDescent="0.2">
      <c r="A24" s="379"/>
      <c r="B24" s="380"/>
      <c r="C24" s="380"/>
      <c r="D24" s="380"/>
      <c r="E24" s="380"/>
      <c r="F24" s="368"/>
      <c r="G24" s="368"/>
      <c r="H24" s="368"/>
      <c r="I24" s="368"/>
      <c r="J24" s="368"/>
      <c r="K24" s="381"/>
      <c r="L24" s="381"/>
      <c r="M24" s="381"/>
      <c r="N24" s="381"/>
      <c r="O24" s="381"/>
      <c r="P24" s="382"/>
      <c r="Q24" s="93"/>
      <c r="R24" s="94"/>
      <c r="S24" s="94"/>
      <c r="T24" s="94"/>
      <c r="U24" s="94"/>
      <c r="V24" s="94"/>
      <c r="W24" s="95"/>
      <c r="X24" s="93"/>
      <c r="Y24" s="94"/>
      <c r="Z24" s="94"/>
      <c r="AA24" s="94"/>
      <c r="AB24" s="94"/>
      <c r="AC24" s="94"/>
      <c r="AD24" s="96"/>
      <c r="AE24" s="97"/>
      <c r="AF24" s="94"/>
      <c r="AG24" s="94"/>
      <c r="AH24" s="94"/>
      <c r="AI24" s="94"/>
      <c r="AJ24" s="94"/>
      <c r="AK24" s="95"/>
      <c r="AL24" s="97"/>
      <c r="AM24" s="94"/>
      <c r="AN24" s="94"/>
      <c r="AO24" s="94"/>
      <c r="AP24" s="94"/>
      <c r="AQ24" s="94"/>
      <c r="AR24" s="96"/>
      <c r="AS24" s="97"/>
      <c r="AT24" s="94"/>
      <c r="AU24" s="95"/>
      <c r="AV24" s="383">
        <f t="shared" ref="AV24:AV27" si="3">IF($BB$4="４週",SUM(Q24:AR24),IF($BB$4="暦月",SUM(Q24:AR24),""))</f>
        <v>0</v>
      </c>
      <c r="AW24" s="384"/>
      <c r="AX24" s="385"/>
      <c r="AY24" s="386">
        <f t="shared" si="2"/>
        <v>0</v>
      </c>
      <c r="AZ24" s="387"/>
      <c r="BA24" s="388"/>
      <c r="BB24" s="377"/>
      <c r="BC24" s="377"/>
      <c r="BD24" s="377"/>
      <c r="BE24" s="377"/>
      <c r="BF24" s="377"/>
      <c r="BG24" s="378"/>
    </row>
    <row r="25" spans="1:59" ht="42.75" customHeight="1" x14ac:dyDescent="0.2">
      <c r="A25" s="379"/>
      <c r="B25" s="380"/>
      <c r="C25" s="380"/>
      <c r="D25" s="380"/>
      <c r="E25" s="380"/>
      <c r="F25" s="368"/>
      <c r="G25" s="368"/>
      <c r="H25" s="368"/>
      <c r="I25" s="368"/>
      <c r="J25" s="368"/>
      <c r="K25" s="381"/>
      <c r="L25" s="381"/>
      <c r="M25" s="381"/>
      <c r="N25" s="381"/>
      <c r="O25" s="381"/>
      <c r="P25" s="382"/>
      <c r="Q25" s="93"/>
      <c r="R25" s="94"/>
      <c r="S25" s="94"/>
      <c r="T25" s="94"/>
      <c r="U25" s="94"/>
      <c r="V25" s="94"/>
      <c r="W25" s="95"/>
      <c r="X25" s="93"/>
      <c r="Y25" s="94"/>
      <c r="Z25" s="94"/>
      <c r="AA25" s="94"/>
      <c r="AB25" s="94"/>
      <c r="AC25" s="94"/>
      <c r="AD25" s="96"/>
      <c r="AE25" s="97"/>
      <c r="AF25" s="94"/>
      <c r="AG25" s="94"/>
      <c r="AH25" s="94"/>
      <c r="AI25" s="94"/>
      <c r="AJ25" s="94"/>
      <c r="AK25" s="95"/>
      <c r="AL25" s="97"/>
      <c r="AM25" s="94"/>
      <c r="AN25" s="94"/>
      <c r="AO25" s="94"/>
      <c r="AP25" s="94"/>
      <c r="AQ25" s="94"/>
      <c r="AR25" s="96"/>
      <c r="AS25" s="97"/>
      <c r="AT25" s="94"/>
      <c r="AU25" s="95"/>
      <c r="AV25" s="383">
        <f t="shared" si="3"/>
        <v>0</v>
      </c>
      <c r="AW25" s="384"/>
      <c r="AX25" s="385"/>
      <c r="AY25" s="386">
        <f t="shared" si="2"/>
        <v>0</v>
      </c>
      <c r="AZ25" s="387"/>
      <c r="BA25" s="388"/>
      <c r="BB25" s="377"/>
      <c r="BC25" s="377"/>
      <c r="BD25" s="377"/>
      <c r="BE25" s="377"/>
      <c r="BF25" s="377"/>
      <c r="BG25" s="378"/>
    </row>
    <row r="26" spans="1:59" ht="42.75" customHeight="1" x14ac:dyDescent="0.2">
      <c r="A26" s="379"/>
      <c r="B26" s="380"/>
      <c r="C26" s="380"/>
      <c r="D26" s="380"/>
      <c r="E26" s="380"/>
      <c r="F26" s="368"/>
      <c r="G26" s="368"/>
      <c r="H26" s="368"/>
      <c r="I26" s="368"/>
      <c r="J26" s="368"/>
      <c r="K26" s="381"/>
      <c r="L26" s="381"/>
      <c r="M26" s="381"/>
      <c r="N26" s="381"/>
      <c r="O26" s="381"/>
      <c r="P26" s="382"/>
      <c r="Q26" s="93"/>
      <c r="R26" s="94"/>
      <c r="S26" s="94"/>
      <c r="T26" s="94"/>
      <c r="U26" s="94"/>
      <c r="V26" s="94"/>
      <c r="W26" s="95"/>
      <c r="X26" s="93"/>
      <c r="Y26" s="94"/>
      <c r="Z26" s="94"/>
      <c r="AA26" s="94"/>
      <c r="AB26" s="94"/>
      <c r="AC26" s="94"/>
      <c r="AD26" s="96"/>
      <c r="AE26" s="97"/>
      <c r="AF26" s="94"/>
      <c r="AG26" s="94"/>
      <c r="AH26" s="94"/>
      <c r="AI26" s="94"/>
      <c r="AJ26" s="94"/>
      <c r="AK26" s="95"/>
      <c r="AL26" s="97"/>
      <c r="AM26" s="94"/>
      <c r="AN26" s="94"/>
      <c r="AO26" s="94"/>
      <c r="AP26" s="94"/>
      <c r="AQ26" s="94"/>
      <c r="AR26" s="96"/>
      <c r="AS26" s="97"/>
      <c r="AT26" s="94"/>
      <c r="AU26" s="95"/>
      <c r="AV26" s="383">
        <f t="shared" si="3"/>
        <v>0</v>
      </c>
      <c r="AW26" s="384"/>
      <c r="AX26" s="385"/>
      <c r="AY26" s="386">
        <f t="shared" si="2"/>
        <v>0</v>
      </c>
      <c r="AZ26" s="387"/>
      <c r="BA26" s="388"/>
      <c r="BB26" s="377"/>
      <c r="BC26" s="377"/>
      <c r="BD26" s="377"/>
      <c r="BE26" s="377"/>
      <c r="BF26" s="377"/>
      <c r="BG26" s="378"/>
    </row>
    <row r="27" spans="1:59" ht="42.75" customHeight="1" x14ac:dyDescent="0.2">
      <c r="A27" s="379"/>
      <c r="B27" s="380"/>
      <c r="C27" s="380"/>
      <c r="D27" s="380"/>
      <c r="E27" s="380"/>
      <c r="F27" s="368"/>
      <c r="G27" s="368"/>
      <c r="H27" s="368"/>
      <c r="I27" s="368"/>
      <c r="J27" s="368"/>
      <c r="K27" s="381"/>
      <c r="L27" s="381"/>
      <c r="M27" s="381"/>
      <c r="N27" s="381"/>
      <c r="O27" s="381"/>
      <c r="P27" s="382"/>
      <c r="Q27" s="93"/>
      <c r="R27" s="94"/>
      <c r="S27" s="94"/>
      <c r="T27" s="94"/>
      <c r="U27" s="94"/>
      <c r="V27" s="94"/>
      <c r="W27" s="95"/>
      <c r="X27" s="93"/>
      <c r="Y27" s="94"/>
      <c r="Z27" s="94"/>
      <c r="AA27" s="94"/>
      <c r="AB27" s="94"/>
      <c r="AC27" s="94"/>
      <c r="AD27" s="96"/>
      <c r="AE27" s="97"/>
      <c r="AF27" s="94"/>
      <c r="AG27" s="94"/>
      <c r="AH27" s="94"/>
      <c r="AI27" s="94"/>
      <c r="AJ27" s="94"/>
      <c r="AK27" s="95"/>
      <c r="AL27" s="97"/>
      <c r="AM27" s="94"/>
      <c r="AN27" s="94"/>
      <c r="AO27" s="94"/>
      <c r="AP27" s="94"/>
      <c r="AQ27" s="94"/>
      <c r="AR27" s="96"/>
      <c r="AS27" s="97"/>
      <c r="AT27" s="94"/>
      <c r="AU27" s="95"/>
      <c r="AV27" s="383">
        <f t="shared" si="3"/>
        <v>0</v>
      </c>
      <c r="AW27" s="384"/>
      <c r="AX27" s="385"/>
      <c r="AY27" s="386">
        <f>IF($BB$4="４週",AV27/4,IF($BB$4="暦月",AV27/($BB$7/7),""))</f>
        <v>0</v>
      </c>
      <c r="AZ27" s="387"/>
      <c r="BA27" s="388"/>
      <c r="BB27" s="377"/>
      <c r="BC27" s="377"/>
      <c r="BD27" s="377"/>
      <c r="BE27" s="377"/>
      <c r="BF27" s="377"/>
      <c r="BG27" s="378"/>
    </row>
    <row r="28" spans="1:59" ht="42.75" customHeight="1" thickBot="1" x14ac:dyDescent="0.25">
      <c r="A28" s="365"/>
      <c r="B28" s="366"/>
      <c r="C28" s="366"/>
      <c r="D28" s="366"/>
      <c r="E28" s="366"/>
      <c r="F28" s="367"/>
      <c r="G28" s="367"/>
      <c r="H28" s="368"/>
      <c r="I28" s="368"/>
      <c r="J28" s="368"/>
      <c r="K28" s="369"/>
      <c r="L28" s="369"/>
      <c r="M28" s="369"/>
      <c r="N28" s="369"/>
      <c r="O28" s="369"/>
      <c r="P28" s="370"/>
      <c r="Q28" s="98"/>
      <c r="R28" s="99"/>
      <c r="S28" s="99"/>
      <c r="T28" s="99"/>
      <c r="U28" s="99"/>
      <c r="V28" s="99"/>
      <c r="W28" s="100"/>
      <c r="X28" s="98"/>
      <c r="Y28" s="99"/>
      <c r="Z28" s="99"/>
      <c r="AA28" s="99"/>
      <c r="AB28" s="99"/>
      <c r="AC28" s="99"/>
      <c r="AD28" s="101"/>
      <c r="AE28" s="102"/>
      <c r="AF28" s="99"/>
      <c r="AG28" s="99"/>
      <c r="AH28" s="99"/>
      <c r="AI28" s="99"/>
      <c r="AJ28" s="99"/>
      <c r="AK28" s="100"/>
      <c r="AL28" s="102"/>
      <c r="AM28" s="99"/>
      <c r="AN28" s="99"/>
      <c r="AO28" s="99"/>
      <c r="AP28" s="99"/>
      <c r="AQ28" s="99"/>
      <c r="AR28" s="101"/>
      <c r="AS28" s="102"/>
      <c r="AT28" s="99"/>
      <c r="AU28" s="100"/>
      <c r="AV28" s="371">
        <f>IF($BB$4="４週",SUM(Q28:AR28),IF($BB$4="暦月",SUM(Q28:AR28),""))</f>
        <v>0</v>
      </c>
      <c r="AW28" s="372"/>
      <c r="AX28" s="373"/>
      <c r="AY28" s="374">
        <f>IF($BB$4="４週",AV28/4,IF($BB$4="暦月",AV28/($BB$7/7),""))</f>
        <v>0</v>
      </c>
      <c r="AZ28" s="375"/>
      <c r="BA28" s="376"/>
      <c r="BB28" s="361"/>
      <c r="BC28" s="361"/>
      <c r="BD28" s="361"/>
      <c r="BE28" s="361"/>
      <c r="BF28" s="361"/>
      <c r="BG28" s="362"/>
    </row>
    <row r="29" spans="1:59" ht="27" customHeight="1" x14ac:dyDescent="0.2">
      <c r="A29" s="363" t="s">
        <v>2</v>
      </c>
      <c r="B29" s="363"/>
      <c r="C29" s="103">
        <v>1</v>
      </c>
      <c r="D29" s="104" t="s">
        <v>105</v>
      </c>
      <c r="E29" s="47"/>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row>
    <row r="30" spans="1:59" ht="27" customHeight="1" x14ac:dyDescent="0.2">
      <c r="A30" s="46"/>
      <c r="B30" s="46"/>
      <c r="C30" s="46">
        <v>2</v>
      </c>
      <c r="D30" s="46" t="s">
        <v>106</v>
      </c>
      <c r="E30" s="47"/>
      <c r="F30" s="46"/>
      <c r="G30" s="105"/>
      <c r="H30" s="105"/>
      <c r="I30" s="46"/>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c r="AW30" s="105"/>
      <c r="AX30" s="105"/>
      <c r="AY30" s="105"/>
      <c r="AZ30" s="105"/>
      <c r="BA30" s="105"/>
      <c r="BB30" s="105"/>
      <c r="BC30" s="105"/>
      <c r="BD30" s="105"/>
      <c r="BE30" s="105"/>
      <c r="BF30" s="105"/>
      <c r="BG30" s="46"/>
    </row>
    <row r="31" spans="1:59" ht="27" customHeight="1" x14ac:dyDescent="0.2">
      <c r="A31" s="46"/>
      <c r="B31" s="46"/>
      <c r="C31" s="46">
        <v>3</v>
      </c>
      <c r="D31" s="46" t="s">
        <v>69</v>
      </c>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row>
    <row r="32" spans="1:59" ht="27" customHeight="1" x14ac:dyDescent="0.2">
      <c r="A32" s="46"/>
      <c r="B32" s="46"/>
      <c r="C32" s="46">
        <v>4</v>
      </c>
      <c r="D32" s="364" t="s">
        <v>70</v>
      </c>
      <c r="E32" s="364"/>
      <c r="F32" s="364"/>
      <c r="G32" s="364"/>
      <c r="H32" s="364"/>
      <c r="I32" s="364"/>
      <c r="J32" s="364"/>
      <c r="K32" s="364"/>
      <c r="L32" s="364"/>
      <c r="M32" s="364"/>
      <c r="N32" s="364"/>
      <c r="O32" s="364"/>
      <c r="P32" s="364"/>
      <c r="Q32" s="364"/>
      <c r="R32" s="364"/>
      <c r="S32" s="364"/>
      <c r="T32" s="364"/>
      <c r="U32" s="364"/>
      <c r="V32" s="364"/>
      <c r="W32" s="364"/>
      <c r="X32" s="364"/>
      <c r="Y32" s="364"/>
      <c r="Z32" s="364"/>
      <c r="AA32" s="364"/>
      <c r="AB32" s="364"/>
      <c r="AC32" s="364"/>
      <c r="AD32" s="364"/>
      <c r="AE32" s="364"/>
      <c r="AF32" s="364"/>
      <c r="AG32" s="364"/>
      <c r="AH32" s="364"/>
      <c r="AI32" s="364"/>
      <c r="AJ32" s="364"/>
      <c r="AK32" s="364"/>
      <c r="AL32" s="364"/>
      <c r="AM32" s="364"/>
      <c r="AN32" s="364"/>
      <c r="AO32" s="364"/>
      <c r="AP32" s="364"/>
      <c r="AQ32" s="364"/>
      <c r="AR32" s="364"/>
      <c r="AS32" s="364"/>
      <c r="AT32" s="364"/>
      <c r="AU32" s="364"/>
      <c r="AV32" s="364"/>
      <c r="AW32" s="364"/>
      <c r="AX32" s="364"/>
      <c r="AY32" s="364"/>
      <c r="AZ32" s="364"/>
      <c r="BA32" s="364"/>
      <c r="BB32" s="364"/>
      <c r="BC32" s="364"/>
      <c r="BD32" s="364"/>
      <c r="BE32" s="364"/>
      <c r="BF32" s="364"/>
      <c r="BG32" s="364"/>
    </row>
    <row r="33" spans="1:59" ht="27" customHeight="1" x14ac:dyDescent="0.2">
      <c r="A33" s="46"/>
      <c r="B33" s="46"/>
      <c r="C33" s="46">
        <v>5</v>
      </c>
      <c r="D33" s="364" t="s">
        <v>107</v>
      </c>
      <c r="E33" s="364"/>
      <c r="F33" s="364"/>
      <c r="G33" s="364"/>
      <c r="H33" s="364"/>
      <c r="I33" s="364"/>
      <c r="J33" s="364"/>
      <c r="K33" s="364"/>
      <c r="L33" s="364"/>
      <c r="M33" s="364"/>
      <c r="N33" s="364"/>
      <c r="O33" s="364"/>
      <c r="P33" s="364"/>
      <c r="Q33" s="364"/>
      <c r="R33" s="364"/>
      <c r="S33" s="364"/>
      <c r="T33" s="364"/>
      <c r="U33" s="364"/>
      <c r="V33" s="364"/>
      <c r="W33" s="364"/>
      <c r="X33" s="364"/>
      <c r="Y33" s="364"/>
      <c r="Z33" s="364"/>
      <c r="AA33" s="364"/>
      <c r="AB33" s="364"/>
      <c r="AC33" s="364"/>
      <c r="AD33" s="364"/>
      <c r="AE33" s="364"/>
      <c r="AF33" s="364"/>
      <c r="AG33" s="364"/>
      <c r="AH33" s="364"/>
      <c r="AI33" s="364"/>
      <c r="AJ33" s="364"/>
      <c r="AK33" s="364"/>
      <c r="AL33" s="364"/>
      <c r="AM33" s="364"/>
      <c r="AN33" s="364"/>
      <c r="AO33" s="364"/>
      <c r="AP33" s="364"/>
      <c r="AQ33" s="364"/>
      <c r="AR33" s="364"/>
      <c r="AS33" s="364"/>
      <c r="AT33" s="364"/>
      <c r="AU33" s="364"/>
      <c r="AV33" s="364"/>
      <c r="AW33" s="364"/>
      <c r="AX33" s="364"/>
      <c r="AY33" s="364"/>
      <c r="AZ33" s="364"/>
      <c r="BA33" s="364"/>
      <c r="BB33" s="364"/>
      <c r="BC33" s="364"/>
      <c r="BD33" s="364"/>
      <c r="BE33" s="364"/>
      <c r="BF33" s="364"/>
      <c r="BG33" s="46"/>
    </row>
    <row r="34" spans="1:59" ht="27" customHeight="1" x14ac:dyDescent="0.2">
      <c r="A34" s="46"/>
      <c r="B34" s="46"/>
      <c r="C34" s="46">
        <v>6</v>
      </c>
      <c r="D34" s="364" t="s">
        <v>108</v>
      </c>
      <c r="E34" s="364"/>
      <c r="F34" s="364"/>
      <c r="G34" s="364"/>
      <c r="H34" s="364"/>
      <c r="I34" s="364"/>
      <c r="J34" s="364"/>
      <c r="K34" s="364"/>
      <c r="L34" s="364"/>
      <c r="M34" s="364"/>
      <c r="N34" s="364"/>
      <c r="O34" s="364"/>
      <c r="P34" s="364"/>
      <c r="Q34" s="364"/>
      <c r="R34" s="364"/>
      <c r="S34" s="364"/>
      <c r="T34" s="364"/>
      <c r="U34" s="364"/>
      <c r="V34" s="364"/>
      <c r="W34" s="364"/>
      <c r="X34" s="364"/>
      <c r="Y34" s="364"/>
      <c r="Z34" s="364"/>
      <c r="AA34" s="364"/>
      <c r="AB34" s="364"/>
      <c r="AC34" s="364"/>
      <c r="AD34" s="364"/>
      <c r="AE34" s="364"/>
      <c r="AF34" s="364"/>
      <c r="AG34" s="364"/>
      <c r="AH34" s="364"/>
      <c r="AI34" s="364"/>
      <c r="AJ34" s="364"/>
      <c r="AK34" s="364"/>
      <c r="AL34" s="364"/>
      <c r="AM34" s="364"/>
      <c r="AN34" s="364"/>
      <c r="AO34" s="364"/>
      <c r="AP34" s="364"/>
      <c r="AQ34" s="364"/>
      <c r="AR34" s="364"/>
      <c r="AS34" s="364"/>
      <c r="AT34" s="364"/>
      <c r="AU34" s="364"/>
      <c r="AV34" s="364"/>
      <c r="AW34" s="364"/>
      <c r="AX34" s="364"/>
      <c r="AY34" s="364"/>
      <c r="AZ34" s="364"/>
      <c r="BA34" s="364"/>
      <c r="BB34" s="364"/>
      <c r="BC34" s="364"/>
      <c r="BD34" s="364"/>
      <c r="BE34" s="364"/>
      <c r="BF34" s="364"/>
      <c r="BG34" s="364"/>
    </row>
    <row r="35" spans="1:59" ht="27" customHeight="1" x14ac:dyDescent="0.2">
      <c r="A35" s="46"/>
      <c r="B35" s="46"/>
      <c r="C35" s="46"/>
      <c r="D35" s="357" t="s">
        <v>109</v>
      </c>
      <c r="E35" s="357"/>
      <c r="F35" s="357"/>
      <c r="G35" s="357"/>
      <c r="H35" s="357"/>
      <c r="I35" s="357"/>
      <c r="J35" s="357"/>
      <c r="K35" s="357"/>
      <c r="L35" s="357"/>
      <c r="M35" s="357"/>
      <c r="N35" s="357"/>
      <c r="O35" s="357"/>
      <c r="P35" s="357"/>
      <c r="Q35" s="357"/>
      <c r="R35" s="357"/>
      <c r="S35" s="357"/>
      <c r="T35" s="357"/>
      <c r="U35" s="357"/>
      <c r="V35" s="357"/>
      <c r="W35" s="357"/>
      <c r="X35" s="357"/>
      <c r="Y35" s="357"/>
      <c r="Z35" s="357"/>
      <c r="AA35" s="357"/>
      <c r="AB35" s="357"/>
      <c r="AC35" s="357"/>
      <c r="AD35" s="357"/>
      <c r="AE35" s="357"/>
      <c r="AF35" s="357"/>
      <c r="AG35" s="357"/>
      <c r="AH35" s="357"/>
      <c r="AI35" s="357"/>
      <c r="AJ35" s="357"/>
      <c r="AK35" s="357"/>
      <c r="AL35" s="357"/>
      <c r="AM35" s="357"/>
      <c r="AN35" s="357"/>
      <c r="AO35" s="357"/>
      <c r="AP35" s="357"/>
      <c r="AQ35" s="357"/>
      <c r="AR35" s="357"/>
      <c r="AS35" s="357"/>
      <c r="AT35" s="357"/>
      <c r="AU35" s="357"/>
      <c r="AV35" s="357"/>
      <c r="AW35" s="357"/>
      <c r="AX35" s="357"/>
      <c r="AY35" s="357"/>
      <c r="AZ35" s="357"/>
      <c r="BA35" s="357"/>
      <c r="BB35" s="357"/>
      <c r="BC35" s="357"/>
      <c r="BD35" s="357"/>
      <c r="BE35" s="357"/>
      <c r="BF35" s="357"/>
      <c r="BG35" s="106"/>
    </row>
    <row r="36" spans="1:59" ht="27" customHeight="1" x14ac:dyDescent="0.2">
      <c r="A36" s="46"/>
      <c r="B36" s="46"/>
      <c r="D36" s="357" t="s">
        <v>110</v>
      </c>
      <c r="E36" s="357"/>
      <c r="F36" s="357"/>
      <c r="G36" s="357"/>
      <c r="H36" s="357"/>
      <c r="I36" s="357"/>
      <c r="J36" s="357"/>
      <c r="K36" s="357"/>
      <c r="L36" s="357"/>
      <c r="M36" s="357"/>
      <c r="N36" s="357"/>
      <c r="O36" s="357"/>
      <c r="P36" s="357"/>
      <c r="Q36" s="357"/>
      <c r="R36" s="357"/>
      <c r="S36" s="357"/>
      <c r="T36" s="357"/>
      <c r="U36" s="357"/>
      <c r="V36" s="357"/>
      <c r="W36" s="357"/>
      <c r="X36" s="357"/>
      <c r="Y36" s="357"/>
      <c r="Z36" s="357"/>
      <c r="AA36" s="357"/>
      <c r="AB36" s="357"/>
      <c r="AC36" s="357"/>
      <c r="AD36" s="357"/>
      <c r="AE36" s="357"/>
      <c r="AF36" s="357"/>
      <c r="AG36" s="357"/>
      <c r="AH36" s="357"/>
      <c r="AI36" s="357"/>
      <c r="AJ36" s="357"/>
      <c r="AK36" s="357"/>
      <c r="AL36" s="357"/>
      <c r="AM36" s="357"/>
      <c r="AN36" s="357"/>
      <c r="AO36" s="357"/>
      <c r="AP36" s="357"/>
      <c r="AQ36" s="357"/>
      <c r="AR36" s="357"/>
      <c r="AS36" s="357"/>
      <c r="AT36" s="357"/>
      <c r="AU36" s="357"/>
      <c r="AV36" s="357"/>
      <c r="AW36" s="357"/>
      <c r="AX36" s="357"/>
      <c r="AY36" s="357"/>
      <c r="AZ36" s="357"/>
      <c r="BA36" s="357"/>
      <c r="BB36" s="357"/>
      <c r="BC36" s="357"/>
      <c r="BD36" s="357"/>
      <c r="BE36" s="357"/>
      <c r="BF36" s="357"/>
      <c r="BG36" s="105"/>
    </row>
    <row r="37" spans="1:59" ht="27" customHeight="1" x14ac:dyDescent="0.2">
      <c r="A37" s="46"/>
      <c r="B37" s="46"/>
      <c r="C37" s="46">
        <v>7</v>
      </c>
      <c r="D37" s="358" t="s">
        <v>111</v>
      </c>
      <c r="E37" s="358"/>
      <c r="F37" s="358"/>
      <c r="G37" s="358"/>
      <c r="H37" s="358"/>
      <c r="I37" s="358"/>
      <c r="J37" s="358"/>
      <c r="K37" s="358"/>
      <c r="L37" s="358"/>
      <c r="M37" s="358"/>
      <c r="N37" s="358"/>
      <c r="O37" s="358"/>
      <c r="P37" s="358"/>
      <c r="Q37" s="358"/>
      <c r="R37" s="358"/>
      <c r="S37" s="358"/>
      <c r="T37" s="358"/>
      <c r="U37" s="358"/>
      <c r="V37" s="358"/>
      <c r="W37" s="358"/>
      <c r="X37" s="358"/>
      <c r="Y37" s="358"/>
      <c r="Z37" s="358"/>
      <c r="AA37" s="358"/>
      <c r="AB37" s="358"/>
      <c r="AC37" s="358"/>
      <c r="AD37" s="358"/>
      <c r="AE37" s="358"/>
      <c r="AF37" s="358"/>
      <c r="AG37" s="358"/>
      <c r="AH37" s="358"/>
      <c r="AI37" s="358"/>
      <c r="AJ37" s="358"/>
      <c r="AK37" s="105"/>
      <c r="AL37" s="105"/>
      <c r="AM37" s="105"/>
      <c r="AN37" s="105"/>
      <c r="AO37" s="105"/>
      <c r="AP37" s="105"/>
      <c r="AQ37" s="105"/>
      <c r="AR37" s="105"/>
      <c r="AS37" s="105"/>
      <c r="AT37" s="105"/>
      <c r="AU37" s="105"/>
      <c r="AV37" s="105"/>
      <c r="AW37" s="105"/>
      <c r="AX37" s="105"/>
      <c r="AY37" s="105"/>
      <c r="AZ37" s="105"/>
      <c r="BA37" s="105"/>
      <c r="BB37" s="105"/>
      <c r="BC37" s="105"/>
      <c r="BD37" s="105"/>
      <c r="BE37" s="105"/>
      <c r="BF37" s="105"/>
      <c r="BG37" s="46"/>
    </row>
    <row r="38" spans="1:59" ht="27" customHeight="1" x14ac:dyDescent="0.2">
      <c r="A38" s="46"/>
      <c r="B38" s="46"/>
      <c r="C38" s="46">
        <v>8</v>
      </c>
      <c r="D38" s="105" t="s">
        <v>112</v>
      </c>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46"/>
    </row>
    <row r="39" spans="1:59" ht="27" customHeight="1" x14ac:dyDescent="0.2">
      <c r="A39" s="46"/>
      <c r="B39" s="46"/>
      <c r="C39" s="46"/>
      <c r="D39" s="107" t="s">
        <v>71</v>
      </c>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6"/>
      <c r="BG39" s="46"/>
    </row>
    <row r="40" spans="1:59" ht="27" customHeight="1" x14ac:dyDescent="0.2">
      <c r="A40" s="46"/>
      <c r="B40" s="46"/>
      <c r="C40" s="46">
        <v>9</v>
      </c>
      <c r="D40" s="105" t="s">
        <v>113</v>
      </c>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10"/>
    </row>
    <row r="41" spans="1:59" ht="27" customHeight="1" x14ac:dyDescent="0.2">
      <c r="A41" s="46"/>
      <c r="B41" s="46"/>
      <c r="C41" s="46">
        <v>10</v>
      </c>
      <c r="D41" s="46" t="s">
        <v>72</v>
      </c>
      <c r="E41" s="46"/>
      <c r="F41" s="46"/>
      <c r="G41" s="46"/>
      <c r="H41" s="46"/>
      <c r="I41" s="46"/>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c r="BA41" s="110"/>
      <c r="BB41" s="110"/>
      <c r="BC41" s="110"/>
      <c r="BD41" s="110"/>
      <c r="BE41" s="110"/>
      <c r="BF41" s="110"/>
      <c r="BG41" s="110"/>
    </row>
    <row r="42" spans="1:59" ht="30.75" customHeight="1" x14ac:dyDescent="0.2">
      <c r="C42" s="46">
        <v>11</v>
      </c>
      <c r="D42" s="105" t="s">
        <v>114</v>
      </c>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105"/>
      <c r="AZ42" s="105"/>
      <c r="BA42" s="105"/>
      <c r="BB42" s="105"/>
      <c r="BC42" s="105"/>
      <c r="BD42" s="105"/>
      <c r="BE42" s="105"/>
      <c r="BF42" s="105"/>
      <c r="BG42" s="111"/>
    </row>
    <row r="43" spans="1:59" ht="27.75" customHeight="1" x14ac:dyDescent="0.2">
      <c r="A43" s="358" t="s">
        <v>115</v>
      </c>
      <c r="B43" s="358"/>
      <c r="C43" s="358"/>
      <c r="D43" s="358"/>
      <c r="E43" s="358"/>
      <c r="F43" s="358"/>
      <c r="G43" s="358"/>
      <c r="H43" s="358"/>
      <c r="I43" s="358"/>
      <c r="J43" s="358"/>
      <c r="K43" s="358"/>
      <c r="L43" s="105"/>
      <c r="M43" s="105"/>
      <c r="N43" s="105"/>
      <c r="O43" s="105"/>
    </row>
    <row r="44" spans="1:59" ht="27.75" customHeight="1" x14ac:dyDescent="0.2">
      <c r="C44" s="112" t="s">
        <v>73</v>
      </c>
      <c r="G44" s="112"/>
      <c r="H44" s="113"/>
      <c r="I44" s="112"/>
      <c r="J44" s="112"/>
      <c r="K44" s="113"/>
      <c r="L44" s="113"/>
      <c r="M44" s="113"/>
      <c r="N44" s="113"/>
      <c r="O44" s="113"/>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row>
    <row r="45" spans="1:59" ht="45.75" customHeight="1" x14ac:dyDescent="0.2">
      <c r="C45" s="115"/>
      <c r="D45" s="359" t="s">
        <v>74</v>
      </c>
      <c r="E45" s="359"/>
      <c r="F45" s="359"/>
      <c r="G45" s="359"/>
      <c r="H45" s="359"/>
      <c r="I45" s="359"/>
      <c r="J45" s="359"/>
      <c r="K45" s="359"/>
      <c r="L45" s="359"/>
      <c r="M45" s="359"/>
      <c r="N45" s="359"/>
      <c r="O45" s="359"/>
      <c r="P45" s="359"/>
      <c r="Q45" s="359"/>
      <c r="R45" s="359"/>
      <c r="S45" s="359"/>
      <c r="T45" s="359"/>
      <c r="U45" s="359"/>
      <c r="V45" s="359"/>
      <c r="W45" s="359"/>
      <c r="X45" s="359"/>
      <c r="Y45" s="359"/>
      <c r="Z45" s="359"/>
      <c r="AA45" s="359"/>
      <c r="AB45" s="359"/>
      <c r="AC45" s="359"/>
      <c r="AD45" s="359"/>
      <c r="AE45" s="359"/>
      <c r="AF45" s="359"/>
      <c r="AG45" s="359"/>
      <c r="AH45" s="359"/>
      <c r="AI45" s="359"/>
      <c r="AJ45" s="359"/>
      <c r="AK45" s="359"/>
      <c r="AL45" s="359"/>
      <c r="AM45" s="359"/>
      <c r="AN45" s="359"/>
      <c r="AO45" s="359"/>
      <c r="AP45" s="359"/>
      <c r="AQ45" s="359"/>
      <c r="AR45" s="359"/>
      <c r="AS45" s="359"/>
      <c r="AT45" s="359"/>
      <c r="AU45" s="359"/>
      <c r="AV45" s="359"/>
      <c r="AW45" s="359"/>
      <c r="AX45" s="359"/>
      <c r="AY45" s="359"/>
      <c r="AZ45" s="359"/>
      <c r="BA45" s="359"/>
      <c r="BB45" s="359"/>
      <c r="BC45" s="359"/>
      <c r="BD45" s="359"/>
      <c r="BE45" s="359"/>
      <c r="BF45" s="359"/>
      <c r="BG45" s="116"/>
    </row>
    <row r="46" spans="1:59" ht="27.75" customHeight="1" x14ac:dyDescent="0.2">
      <c r="C46" s="112" t="s">
        <v>75</v>
      </c>
      <c r="G46" s="112"/>
      <c r="H46" s="113"/>
      <c r="I46" s="112"/>
      <c r="J46" s="112"/>
      <c r="K46" s="113"/>
      <c r="L46" s="113"/>
      <c r="M46" s="113"/>
      <c r="N46" s="113"/>
      <c r="O46" s="113"/>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row>
    <row r="47" spans="1:59" ht="45" customHeight="1" x14ac:dyDescent="0.2">
      <c r="D47" s="359" t="s">
        <v>76</v>
      </c>
      <c r="E47" s="359"/>
      <c r="F47" s="359"/>
      <c r="G47" s="359"/>
      <c r="H47" s="359"/>
      <c r="I47" s="359"/>
      <c r="J47" s="359"/>
      <c r="K47" s="359"/>
      <c r="L47" s="359"/>
      <c r="M47" s="359"/>
      <c r="N47" s="359"/>
      <c r="O47" s="359"/>
      <c r="P47" s="359"/>
      <c r="Q47" s="359"/>
      <c r="R47" s="359"/>
      <c r="S47" s="359"/>
      <c r="T47" s="359"/>
      <c r="U47" s="359"/>
      <c r="V47" s="359"/>
      <c r="W47" s="359"/>
      <c r="X47" s="359"/>
      <c r="Y47" s="359"/>
      <c r="Z47" s="359"/>
      <c r="AA47" s="359"/>
      <c r="AB47" s="359"/>
      <c r="AC47" s="359"/>
      <c r="AD47" s="359"/>
      <c r="AE47" s="359"/>
      <c r="AF47" s="359"/>
      <c r="AG47" s="359"/>
      <c r="AH47" s="359"/>
      <c r="AI47" s="359"/>
      <c r="AJ47" s="359"/>
      <c r="AK47" s="359"/>
      <c r="AL47" s="359"/>
      <c r="AM47" s="359"/>
      <c r="AN47" s="359"/>
      <c r="AO47" s="359"/>
      <c r="AP47" s="359"/>
      <c r="AQ47" s="359"/>
      <c r="AR47" s="359"/>
      <c r="AS47" s="359"/>
      <c r="AT47" s="359"/>
      <c r="AU47" s="359"/>
      <c r="AV47" s="359"/>
      <c r="AW47" s="359"/>
      <c r="AX47" s="359"/>
      <c r="AY47" s="359"/>
      <c r="AZ47" s="359"/>
      <c r="BA47" s="359"/>
      <c r="BB47" s="359"/>
      <c r="BC47" s="359"/>
      <c r="BD47" s="359"/>
      <c r="BE47" s="359"/>
      <c r="BF47" s="359"/>
      <c r="BG47" s="116"/>
    </row>
    <row r="49" spans="2:54" x14ac:dyDescent="0.2">
      <c r="B49" s="117" t="s">
        <v>116</v>
      </c>
      <c r="C49" s="117"/>
      <c r="D49" s="117"/>
      <c r="E49" s="117"/>
      <c r="F49" s="117"/>
      <c r="G49" s="117"/>
      <c r="H49" s="117"/>
      <c r="I49" s="117"/>
      <c r="J49" s="117"/>
      <c r="K49" s="117"/>
      <c r="L49" s="117"/>
      <c r="M49" s="117"/>
      <c r="N49" s="117"/>
      <c r="O49" s="117"/>
      <c r="V49" s="42" t="s">
        <v>117</v>
      </c>
      <c r="AO49" s="42" t="s">
        <v>118</v>
      </c>
    </row>
    <row r="50" spans="2:54" x14ac:dyDescent="0.2">
      <c r="B50" s="42" t="s">
        <v>119</v>
      </c>
      <c r="K50" s="360"/>
      <c r="L50" s="360"/>
      <c r="M50" s="360"/>
      <c r="N50" s="360"/>
      <c r="O50" s="360"/>
      <c r="P50" s="360"/>
      <c r="V50" s="356" t="s">
        <v>120</v>
      </c>
      <c r="W50" s="356"/>
      <c r="X50" s="351" t="s">
        <v>121</v>
      </c>
      <c r="Y50" s="351"/>
      <c r="Z50" s="351"/>
      <c r="AA50" s="351"/>
      <c r="AD50" s="351" t="s">
        <v>122</v>
      </c>
      <c r="AE50" s="351"/>
      <c r="AF50" s="351"/>
      <c r="AG50" s="351"/>
      <c r="AH50" s="351"/>
      <c r="AJ50" s="355" t="s">
        <v>123</v>
      </c>
      <c r="AK50" s="355"/>
      <c r="AL50" s="355"/>
      <c r="AM50" s="355"/>
      <c r="AO50" s="356" t="s">
        <v>120</v>
      </c>
      <c r="AP50" s="356"/>
      <c r="AQ50" s="351" t="s">
        <v>121</v>
      </c>
      <c r="AR50" s="351"/>
      <c r="AS50" s="351"/>
      <c r="AT50" s="351"/>
    </row>
    <row r="51" spans="2:54" x14ac:dyDescent="0.2">
      <c r="B51" s="341"/>
      <c r="C51" s="342"/>
      <c r="D51" s="343"/>
      <c r="E51" s="344" t="s">
        <v>124</v>
      </c>
      <c r="F51" s="344"/>
      <c r="G51" s="344" t="s">
        <v>125</v>
      </c>
      <c r="H51" s="344"/>
      <c r="I51" s="344" t="s">
        <v>126</v>
      </c>
      <c r="J51" s="344"/>
      <c r="K51" s="344"/>
      <c r="L51" s="344"/>
      <c r="V51" s="356"/>
      <c r="W51" s="356"/>
      <c r="X51" s="351" t="s">
        <v>127</v>
      </c>
      <c r="Y51" s="351"/>
      <c r="Z51" s="351" t="s">
        <v>128</v>
      </c>
      <c r="AA51" s="351"/>
      <c r="AD51" s="351" t="s">
        <v>127</v>
      </c>
      <c r="AE51" s="351"/>
      <c r="AF51" s="351" t="s">
        <v>128</v>
      </c>
      <c r="AG51" s="351"/>
      <c r="AJ51" s="355" t="s">
        <v>129</v>
      </c>
      <c r="AK51" s="355"/>
      <c r="AL51" s="355"/>
      <c r="AM51" s="355"/>
      <c r="AO51" s="356"/>
      <c r="AP51" s="356"/>
      <c r="AQ51" s="351" t="s">
        <v>127</v>
      </c>
      <c r="AR51" s="351"/>
      <c r="AS51" s="351" t="s">
        <v>128</v>
      </c>
      <c r="AT51" s="351"/>
    </row>
    <row r="52" spans="2:54" x14ac:dyDescent="0.2">
      <c r="B52" s="344" t="s">
        <v>130</v>
      </c>
      <c r="C52" s="344"/>
      <c r="D52" s="344"/>
      <c r="E52" s="354"/>
      <c r="F52" s="354"/>
      <c r="G52" s="354"/>
      <c r="H52" s="354"/>
      <c r="I52" s="354"/>
      <c r="J52" s="354"/>
      <c r="K52" s="349">
        <f>SUM(E52:J52)</f>
        <v>0</v>
      </c>
      <c r="L52" s="349"/>
      <c r="V52" s="344" t="s">
        <v>131</v>
      </c>
      <c r="W52" s="344"/>
      <c r="X52" s="350">
        <f>SUMIFS($AV$12:$AV$28,$A$12:$A$28,"訪問介護員",$F$12:$F$28,"Ａ")+SUMIFS($AV$12:$AV$28,$A$12:$A$28,"サービス提供責任者",$F$12:$F$28,"Ａ")</f>
        <v>0</v>
      </c>
      <c r="Y52" s="350"/>
      <c r="Z52" s="350">
        <f>SUMIFS($AY$12:$AY$28,$A$12:$A$28,"訪問介護員",$F$12:$F$28,"Ａ")+SUMIFS($AY$12:$AY$28,$A$12:$A$28,"サービス提供責任者",$F$12:$F$28,"Ａ")</f>
        <v>0</v>
      </c>
      <c r="AA52" s="350"/>
      <c r="AD52" s="352">
        <f>X52</f>
        <v>0</v>
      </c>
      <c r="AE52" s="353"/>
      <c r="AF52" s="352">
        <f>Z52</f>
        <v>0</v>
      </c>
      <c r="AG52" s="353"/>
      <c r="AK52" s="354">
        <v>0</v>
      </c>
      <c r="AL52" s="354"/>
      <c r="AO52" s="344" t="s">
        <v>131</v>
      </c>
      <c r="AP52" s="344"/>
      <c r="AQ52" s="350">
        <f>SUMIFS($AV$12:$AV$28,$A$12:$A$28,"サービス提供責任者",$F$12:$F$28,"Ａ")</f>
        <v>0</v>
      </c>
      <c r="AR52" s="350"/>
      <c r="AS52" s="350">
        <f>SUMIFS($AY$12:$AY$28,$A$12:$A$28,"サービス提供責任者",$F$12:$F$28,"Ａ")</f>
        <v>0</v>
      </c>
      <c r="AT52" s="350"/>
    </row>
    <row r="53" spans="2:54" x14ac:dyDescent="0.2">
      <c r="B53" s="344" t="s">
        <v>132</v>
      </c>
      <c r="C53" s="344"/>
      <c r="D53" s="344"/>
      <c r="E53" s="354"/>
      <c r="F53" s="354"/>
      <c r="G53" s="354"/>
      <c r="H53" s="354"/>
      <c r="I53" s="354"/>
      <c r="J53" s="354"/>
      <c r="K53" s="349">
        <f>SUM(E53:J53)</f>
        <v>0</v>
      </c>
      <c r="L53" s="349"/>
      <c r="V53" s="344" t="s">
        <v>133</v>
      </c>
      <c r="W53" s="344"/>
      <c r="X53" s="350">
        <f>SUMIFS($AV$12:$AV$28,$A$12:$A$28,"訪問介護員",$F$12:$F$28,"Ｂ")+SUMIFS($AV$12:$AV$28,$A$12:$A$28,"サービス提供責任者",$F$12:$F$28,"Ｂ")</f>
        <v>0</v>
      </c>
      <c r="Y53" s="350"/>
      <c r="Z53" s="350">
        <f>SUMIFS($AY$12:$AY$28,$A$12:$A$28,"訪問介護員",$F$12:$F$28,"Ｂ")+SUMIFS($AY$12:$AY$28,$A$12:$A$28,"サービス提供責任者",$F$12:$F$28,"Ｂ")</f>
        <v>0</v>
      </c>
      <c r="AA53" s="350"/>
      <c r="AD53" s="352">
        <f t="shared" ref="AD53:AD55" si="4">X53</f>
        <v>0</v>
      </c>
      <c r="AE53" s="353"/>
      <c r="AF53" s="352">
        <f t="shared" ref="AF53:AF55" si="5">Z53</f>
        <v>0</v>
      </c>
      <c r="AG53" s="353"/>
      <c r="AK53" s="354">
        <v>0</v>
      </c>
      <c r="AL53" s="354"/>
      <c r="AO53" s="344" t="s">
        <v>133</v>
      </c>
      <c r="AP53" s="344"/>
      <c r="AQ53" s="350">
        <f>SUMIFS($AV$12:$AV$28,$A$12:$A$28,"サービス提供責任者",$F$12:$F$28,"Ｂ")</f>
        <v>0</v>
      </c>
      <c r="AR53" s="350"/>
      <c r="AS53" s="350">
        <f>SUMIFS($AY$12:$AY$28,$A$12:$A$28,"サービス提供責任者",$F$12:$F$28,"Ｂ")</f>
        <v>0</v>
      </c>
      <c r="AT53" s="350"/>
    </row>
    <row r="54" spans="2:54" x14ac:dyDescent="0.2">
      <c r="B54" s="344" t="s">
        <v>134</v>
      </c>
      <c r="C54" s="344"/>
      <c r="D54" s="344"/>
      <c r="E54" s="354"/>
      <c r="F54" s="354"/>
      <c r="G54" s="354"/>
      <c r="H54" s="354"/>
      <c r="I54" s="354"/>
      <c r="J54" s="354"/>
      <c r="K54" s="349">
        <f t="shared" ref="K54" si="6">SUM(E54:J54)</f>
        <v>0</v>
      </c>
      <c r="L54" s="349"/>
      <c r="V54" s="344" t="s">
        <v>135</v>
      </c>
      <c r="W54" s="344"/>
      <c r="X54" s="350">
        <f>SUMIFS($AV$12:$AV$28,$A$12:$A$28,"訪問介護員",$F$12:$F$28,"Ｃ")+SUMIFS($AV$12:$AV$28,$A$12:$A$28,"サービス提供責任者",$F$12:$F$28,"Ｃ")</f>
        <v>0</v>
      </c>
      <c r="Y54" s="350"/>
      <c r="Z54" s="350">
        <f>SUMIFS($AY$12:$AY$28,$A$12:$A$28,"訪問介護員",$F$12:$F$28,"Ｃ")+SUMIFS($AY$12:$AY$28,$A$12:$A$28,"サービス提供責任者",$F$12:$F$28,"Ｃ")</f>
        <v>0</v>
      </c>
      <c r="AA54" s="350"/>
      <c r="AD54" s="352">
        <f t="shared" si="4"/>
        <v>0</v>
      </c>
      <c r="AE54" s="353"/>
      <c r="AF54" s="352">
        <f t="shared" si="5"/>
        <v>0</v>
      </c>
      <c r="AG54" s="353"/>
      <c r="AK54" s="349" t="s">
        <v>136</v>
      </c>
      <c r="AL54" s="349"/>
      <c r="AO54" s="344" t="s">
        <v>135</v>
      </c>
      <c r="AP54" s="344"/>
      <c r="AQ54" s="350">
        <f>SUMIFS($AV$12:$AV$28,$A$12:$A$28,"サービス提供責任者",$F$12:$F$28,"Ｃ")</f>
        <v>0</v>
      </c>
      <c r="AR54" s="350"/>
      <c r="AS54" s="350">
        <f>SUMIFS($AY$12:$AY$28,$A$12:$A$28,"サービス提供責任者",$F$12:$F$28,"Ｃ")</f>
        <v>0</v>
      </c>
      <c r="AT54" s="350"/>
    </row>
    <row r="55" spans="2:54" x14ac:dyDescent="0.2">
      <c r="B55" s="344" t="s">
        <v>137</v>
      </c>
      <c r="C55" s="344"/>
      <c r="D55" s="344"/>
      <c r="E55" s="349">
        <f>SUM(E52:F54)</f>
        <v>0</v>
      </c>
      <c r="F55" s="349"/>
      <c r="G55" s="349">
        <f>SUM(G52:H54)</f>
        <v>0</v>
      </c>
      <c r="H55" s="349"/>
      <c r="I55" s="349">
        <f>SUM(I52:J54)</f>
        <v>0</v>
      </c>
      <c r="J55" s="349"/>
      <c r="K55" s="349">
        <f>SUM(K52:L54)</f>
        <v>0</v>
      </c>
      <c r="L55" s="349"/>
      <c r="V55" s="344" t="s">
        <v>138</v>
      </c>
      <c r="W55" s="344"/>
      <c r="X55" s="350">
        <f>SUMIFS($AV$12:$AV$28,$A$12:$A$28,"訪問介護員",$F$12:$F$28,"Ｄ")+SUMIFS($AV$12:$AV$28,$A$12:$A$28,"サービス提供責任者",$F$12:$F$28,"Ｄ")</f>
        <v>0</v>
      </c>
      <c r="Y55" s="350"/>
      <c r="Z55" s="350">
        <f>SUMIFS($AY$12:$AY$28,$A$12:$A$28,"訪問介護員",$F$12:$F$28,"Ｄ")+SUMIFS($AY$12:$AY$28,$A$12:$A$28,"サービス提供責任者",$F$12:$F$28,"Ｄ")</f>
        <v>0</v>
      </c>
      <c r="AA55" s="350"/>
      <c r="AD55" s="352">
        <f t="shared" si="4"/>
        <v>0</v>
      </c>
      <c r="AE55" s="353"/>
      <c r="AF55" s="352">
        <f t="shared" si="5"/>
        <v>0</v>
      </c>
      <c r="AG55" s="353"/>
      <c r="AK55" s="349" t="s">
        <v>136</v>
      </c>
      <c r="AL55" s="349"/>
      <c r="AO55" s="344" t="s">
        <v>138</v>
      </c>
      <c r="AP55" s="344"/>
      <c r="AQ55" s="350">
        <f>SUMIFS($AV$12:$AV$28,$A$12:$A$28,"訪問介護員",$F$12:$F$28,"Ｄ")+SUMIFS($AV$12:$AV$28,$A$12:$A$28,"サービス提供責任者",$F$12:$F$28,"Ｄ")</f>
        <v>0</v>
      </c>
      <c r="AR55" s="350"/>
      <c r="AS55" s="350">
        <f>SUMIFS($AY$12:$AY$28,$A$12:$A$28,"サービス提供責任者",$F$12:$F$28,"Ｄ")</f>
        <v>0</v>
      </c>
      <c r="AT55" s="350"/>
    </row>
    <row r="56" spans="2:54" x14ac:dyDescent="0.2">
      <c r="I56" s="351" t="s">
        <v>139</v>
      </c>
      <c r="J56" s="351"/>
      <c r="K56" s="351"/>
      <c r="L56" s="351"/>
      <c r="M56" s="351"/>
      <c r="V56" s="344" t="s">
        <v>137</v>
      </c>
      <c r="W56" s="344"/>
      <c r="X56" s="350">
        <f>SUM(X52:Y55)</f>
        <v>0</v>
      </c>
      <c r="Y56" s="350"/>
      <c r="Z56" s="350">
        <f>SUM(Z52:AA55)</f>
        <v>0</v>
      </c>
      <c r="AA56" s="350"/>
      <c r="AD56" s="349">
        <f>SUM(AD52:AE55)</f>
        <v>0</v>
      </c>
      <c r="AE56" s="349"/>
      <c r="AF56" s="349">
        <f>SUM(AF52:AG55)</f>
        <v>0</v>
      </c>
      <c r="AG56" s="349"/>
      <c r="AK56" s="349">
        <f>SUM(AK52:AL53)</f>
        <v>0</v>
      </c>
      <c r="AL56" s="349"/>
      <c r="AO56" s="344" t="s">
        <v>137</v>
      </c>
      <c r="AP56" s="344"/>
      <c r="AQ56" s="350">
        <f>SUM(AQ52:AR55)</f>
        <v>0</v>
      </c>
      <c r="AR56" s="350"/>
      <c r="AS56" s="350">
        <f>SUM(AS52:AT55)</f>
        <v>0</v>
      </c>
      <c r="AT56" s="350"/>
    </row>
    <row r="57" spans="2:54" x14ac:dyDescent="0.2">
      <c r="K57" s="341">
        <f>K55/3</f>
        <v>0</v>
      </c>
      <c r="L57" s="342"/>
      <c r="M57" s="343"/>
    </row>
    <row r="58" spans="2:54" x14ac:dyDescent="0.2">
      <c r="L58" s="42" t="s">
        <v>140</v>
      </c>
      <c r="V58" s="42" t="s">
        <v>141</v>
      </c>
      <c r="AD58" s="50" t="s">
        <v>142</v>
      </c>
      <c r="AE58" s="346" t="s">
        <v>143</v>
      </c>
      <c r="AF58" s="346"/>
      <c r="AO58" s="42" t="s">
        <v>144</v>
      </c>
    </row>
    <row r="59" spans="2:54" x14ac:dyDescent="0.2">
      <c r="C59" s="42" t="s">
        <v>145</v>
      </c>
      <c r="F59" s="42" t="s">
        <v>146</v>
      </c>
      <c r="L59" s="42" t="s">
        <v>147</v>
      </c>
      <c r="V59" s="118" t="s">
        <v>148</v>
      </c>
      <c r="AA59" s="118" t="s">
        <v>149</v>
      </c>
      <c r="AO59" s="118" t="s">
        <v>148</v>
      </c>
      <c r="AS59" s="118"/>
      <c r="AT59" s="118" t="s">
        <v>149</v>
      </c>
      <c r="AX59" s="118"/>
      <c r="AY59" s="118"/>
    </row>
    <row r="60" spans="2:54" x14ac:dyDescent="0.2">
      <c r="C60" s="344">
        <f>K57</f>
        <v>0</v>
      </c>
      <c r="D60" s="344"/>
      <c r="E60" s="115" t="s">
        <v>150</v>
      </c>
      <c r="F60" s="346">
        <v>40</v>
      </c>
      <c r="G60" s="346"/>
      <c r="H60" s="42" t="s">
        <v>151</v>
      </c>
      <c r="I60" s="347">
        <f>C60/F60</f>
        <v>0</v>
      </c>
      <c r="J60" s="347"/>
      <c r="K60" s="42" t="s">
        <v>152</v>
      </c>
      <c r="L60" s="348">
        <f>IF(C60&lt;40,1,ROUNDUP(I60,1))</f>
        <v>1</v>
      </c>
      <c r="M60" s="348"/>
      <c r="N60" s="348"/>
      <c r="V60" s="118" t="s">
        <v>153</v>
      </c>
      <c r="AA60" s="118" t="s">
        <v>154</v>
      </c>
      <c r="AF60" s="118" t="s">
        <v>155</v>
      </c>
      <c r="AO60" s="118" t="s">
        <v>153</v>
      </c>
      <c r="AS60" s="118"/>
      <c r="AT60" s="118" t="s">
        <v>154</v>
      </c>
      <c r="AX60" s="118"/>
      <c r="AY60" s="118"/>
    </row>
    <row r="61" spans="2:54" x14ac:dyDescent="0.2">
      <c r="L61" s="42" t="s">
        <v>156</v>
      </c>
      <c r="V61" s="344">
        <f>IF($AE$58="週",AF56,AD56)</f>
        <v>0</v>
      </c>
      <c r="W61" s="344"/>
      <c r="X61" s="344"/>
      <c r="Y61" s="344"/>
      <c r="Z61" s="115" t="s">
        <v>150</v>
      </c>
      <c r="AA61" s="344">
        <f>IF($AE$58="週",$AV$6,$BB$6)</f>
        <v>40</v>
      </c>
      <c r="AB61" s="344"/>
      <c r="AC61" s="344"/>
      <c r="AD61" s="344"/>
      <c r="AE61" s="42" t="s">
        <v>151</v>
      </c>
      <c r="AF61" s="338">
        <f>ROUNDDOWN(V61/AA61,1)</f>
        <v>0</v>
      </c>
      <c r="AG61" s="339"/>
      <c r="AH61" s="339"/>
      <c r="AI61" s="340"/>
      <c r="AO61" s="341">
        <f>IF($AE$58="週",AS56,AQ56)</f>
        <v>0</v>
      </c>
      <c r="AP61" s="342"/>
      <c r="AQ61" s="342"/>
      <c r="AR61" s="343"/>
      <c r="AS61" s="115" t="s">
        <v>157</v>
      </c>
      <c r="AT61" s="344">
        <f>IF($AE$58="週",$AV$6,$BB$6)</f>
        <v>40</v>
      </c>
      <c r="AU61" s="344"/>
      <c r="AV61" s="344"/>
      <c r="AW61" s="344"/>
      <c r="AX61" s="42" t="s">
        <v>151</v>
      </c>
      <c r="AY61" s="345">
        <f>ROUNDDOWN(AO61/AT61,1)</f>
        <v>0</v>
      </c>
      <c r="AZ61" s="345"/>
      <c r="BA61" s="345"/>
      <c r="BB61" s="345"/>
    </row>
    <row r="62" spans="2:54" x14ac:dyDescent="0.2">
      <c r="C62" s="42" t="s">
        <v>158</v>
      </c>
      <c r="AF62" s="118" t="s">
        <v>159</v>
      </c>
    </row>
    <row r="63" spans="2:54" x14ac:dyDescent="0.2">
      <c r="D63" s="42" t="s">
        <v>160</v>
      </c>
    </row>
    <row r="64" spans="2:54" x14ac:dyDescent="0.2">
      <c r="C64" s="42" t="s">
        <v>161</v>
      </c>
      <c r="V64" s="42" t="s">
        <v>162</v>
      </c>
    </row>
    <row r="65" spans="1:35" x14ac:dyDescent="0.2">
      <c r="C65" s="42" t="s">
        <v>163</v>
      </c>
      <c r="V65" s="118" t="s">
        <v>123</v>
      </c>
      <c r="W65" s="118"/>
      <c r="X65" s="118"/>
      <c r="Y65" s="118"/>
      <c r="Z65" s="118"/>
      <c r="AA65" s="118"/>
      <c r="AB65" s="118"/>
      <c r="AC65" s="118"/>
      <c r="AD65" s="118"/>
      <c r="AE65" s="118"/>
      <c r="AF65" s="118"/>
    </row>
    <row r="66" spans="1:35" x14ac:dyDescent="0.2">
      <c r="C66" s="42" t="s">
        <v>164</v>
      </c>
      <c r="V66" s="118" t="s">
        <v>129</v>
      </c>
      <c r="W66" s="118"/>
      <c r="X66" s="118"/>
      <c r="Y66" s="118"/>
      <c r="Z66" s="118"/>
      <c r="AA66" s="118" t="s">
        <v>165</v>
      </c>
      <c r="AB66" s="118"/>
      <c r="AC66" s="118"/>
      <c r="AD66" s="118"/>
      <c r="AE66" s="118"/>
      <c r="AF66" s="118" t="s">
        <v>137</v>
      </c>
    </row>
    <row r="67" spans="1:35" x14ac:dyDescent="0.2">
      <c r="V67" s="344">
        <f>AK56</f>
        <v>0</v>
      </c>
      <c r="W67" s="344"/>
      <c r="X67" s="344"/>
      <c r="Y67" s="344"/>
      <c r="Z67" s="115" t="s">
        <v>166</v>
      </c>
      <c r="AA67" s="344">
        <f>AF61</f>
        <v>0</v>
      </c>
      <c r="AB67" s="344"/>
      <c r="AC67" s="344"/>
      <c r="AD67" s="344"/>
      <c r="AE67" s="42" t="s">
        <v>151</v>
      </c>
      <c r="AF67" s="345">
        <f>ROUNDDOWN(V67+AA67,1)</f>
        <v>0</v>
      </c>
      <c r="AG67" s="345"/>
      <c r="AH67" s="345"/>
      <c r="AI67" s="345"/>
    </row>
    <row r="69" spans="1:35" x14ac:dyDescent="0.2">
      <c r="A69" s="104" t="s">
        <v>77</v>
      </c>
      <c r="B69" s="104"/>
      <c r="C69" s="47"/>
      <c r="D69" s="53"/>
    </row>
    <row r="70" spans="1:35" x14ac:dyDescent="0.2">
      <c r="A70" s="53"/>
      <c r="B70" s="53"/>
      <c r="C70" s="47">
        <v>1</v>
      </c>
      <c r="D70" s="53" t="s">
        <v>78</v>
      </c>
    </row>
    <row r="71" spans="1:35" x14ac:dyDescent="0.2">
      <c r="A71" s="53"/>
      <c r="B71" s="53"/>
      <c r="C71" s="47">
        <v>2</v>
      </c>
      <c r="D71" s="53" t="s">
        <v>79</v>
      </c>
    </row>
    <row r="72" spans="1:35" x14ac:dyDescent="0.2">
      <c r="C72" s="115">
        <v>3</v>
      </c>
      <c r="D72" s="42" t="s">
        <v>167</v>
      </c>
    </row>
    <row r="73" spans="1:35" x14ac:dyDescent="0.2">
      <c r="C73" s="115">
        <v>4</v>
      </c>
      <c r="D73" s="42" t="s">
        <v>80</v>
      </c>
    </row>
    <row r="74" spans="1:35" x14ac:dyDescent="0.2">
      <c r="C74" s="115">
        <v>5</v>
      </c>
      <c r="D74" s="42" t="s">
        <v>81</v>
      </c>
    </row>
    <row r="75" spans="1:35" x14ac:dyDescent="0.2">
      <c r="C75" s="115">
        <v>6</v>
      </c>
      <c r="D75" s="42" t="s">
        <v>82</v>
      </c>
    </row>
    <row r="76" spans="1:35" x14ac:dyDescent="0.2">
      <c r="C76" s="115">
        <v>7</v>
      </c>
      <c r="D76" s="42" t="s">
        <v>83</v>
      </c>
    </row>
  </sheetData>
  <dataConsolidate/>
  <mergeCells count="259">
    <mergeCell ref="AQ1:BF1"/>
    <mergeCell ref="A2:Q4"/>
    <mergeCell ref="AL2:AP2"/>
    <mergeCell ref="AQ2:BF2"/>
    <mergeCell ref="BB4:BD4"/>
    <mergeCell ref="S1:T2"/>
    <mergeCell ref="U1:W2"/>
    <mergeCell ref="X1:Y2"/>
    <mergeCell ref="Z1:Z2"/>
    <mergeCell ref="AA1:AD2"/>
    <mergeCell ref="AE1:AE2"/>
    <mergeCell ref="A8:E11"/>
    <mergeCell ref="F8:G11"/>
    <mergeCell ref="H8:J11"/>
    <mergeCell ref="K8:P11"/>
    <mergeCell ref="Q8:W8"/>
    <mergeCell ref="X8:AD8"/>
    <mergeCell ref="AF1:AH2"/>
    <mergeCell ref="AI1:AJ2"/>
    <mergeCell ref="AL1:AP1"/>
    <mergeCell ref="AE8:AK8"/>
    <mergeCell ref="AL8:AR8"/>
    <mergeCell ref="AS8:AU8"/>
    <mergeCell ref="AV8:AX11"/>
    <mergeCell ref="AY8:BA11"/>
    <mergeCell ref="BB8:BG11"/>
    <mergeCell ref="BB5:BD5"/>
    <mergeCell ref="AV6:AX6"/>
    <mergeCell ref="BB6:BD6"/>
    <mergeCell ref="BB7:BD7"/>
    <mergeCell ref="BB12:BG12"/>
    <mergeCell ref="A13:E13"/>
    <mergeCell ref="F13:G13"/>
    <mergeCell ref="H13:J13"/>
    <mergeCell ref="K13:P13"/>
    <mergeCell ref="AV13:AX13"/>
    <mergeCell ref="AY13:BA13"/>
    <mergeCell ref="BB13:BG13"/>
    <mergeCell ref="A12:E12"/>
    <mergeCell ref="F12:G12"/>
    <mergeCell ref="H12:J12"/>
    <mergeCell ref="K12:P12"/>
    <mergeCell ref="AV12:AX12"/>
    <mergeCell ref="AY12:BA12"/>
    <mergeCell ref="BB14:BG14"/>
    <mergeCell ref="A15:E15"/>
    <mergeCell ref="F15:G15"/>
    <mergeCell ref="H15:J15"/>
    <mergeCell ref="K15:P15"/>
    <mergeCell ref="AV15:AX15"/>
    <mergeCell ref="AY15:BA15"/>
    <mergeCell ref="BB15:BG15"/>
    <mergeCell ref="A14:E14"/>
    <mergeCell ref="F14:G14"/>
    <mergeCell ref="H14:J14"/>
    <mergeCell ref="K14:P14"/>
    <mergeCell ref="AV14:AX14"/>
    <mergeCell ref="AY14:BA14"/>
    <mergeCell ref="BB16:BG16"/>
    <mergeCell ref="A17:E17"/>
    <mergeCell ref="F17:G17"/>
    <mergeCell ref="H17:J17"/>
    <mergeCell ref="K17:P17"/>
    <mergeCell ref="AV17:AX17"/>
    <mergeCell ref="AY17:BA17"/>
    <mergeCell ref="BB17:BG17"/>
    <mergeCell ref="A16:E16"/>
    <mergeCell ref="F16:G16"/>
    <mergeCell ref="H16:J16"/>
    <mergeCell ref="K16:P16"/>
    <mergeCell ref="AV16:AX16"/>
    <mergeCell ref="AY16:BA16"/>
    <mergeCell ref="BB18:BG18"/>
    <mergeCell ref="A19:E19"/>
    <mergeCell ref="F19:G19"/>
    <mergeCell ref="H19:J19"/>
    <mergeCell ref="K19:P19"/>
    <mergeCell ref="AV19:AX19"/>
    <mergeCell ref="AY19:BA19"/>
    <mergeCell ref="BB19:BG19"/>
    <mergeCell ref="A18:E18"/>
    <mergeCell ref="F18:G18"/>
    <mergeCell ref="H18:J18"/>
    <mergeCell ref="K18:P18"/>
    <mergeCell ref="AV18:AX18"/>
    <mergeCell ref="AY18:BA18"/>
    <mergeCell ref="BB20:BG20"/>
    <mergeCell ref="A21:E21"/>
    <mergeCell ref="F21:G21"/>
    <mergeCell ref="H21:J21"/>
    <mergeCell ref="K21:P21"/>
    <mergeCell ref="AV21:AX21"/>
    <mergeCell ref="AY21:BA21"/>
    <mergeCell ref="BB21:BG21"/>
    <mergeCell ref="A20:E20"/>
    <mergeCell ref="F20:G20"/>
    <mergeCell ref="H20:J20"/>
    <mergeCell ref="K20:P20"/>
    <mergeCell ref="AV20:AX20"/>
    <mergeCell ref="AY20:BA20"/>
    <mergeCell ref="BB22:BG22"/>
    <mergeCell ref="A23:E23"/>
    <mergeCell ref="F23:G23"/>
    <mergeCell ref="H23:J23"/>
    <mergeCell ref="K23:P23"/>
    <mergeCell ref="AV23:AX23"/>
    <mergeCell ref="AY23:BA23"/>
    <mergeCell ref="BB23:BG23"/>
    <mergeCell ref="A22:E22"/>
    <mergeCell ref="F22:G22"/>
    <mergeCell ref="H22:J22"/>
    <mergeCell ref="K22:P22"/>
    <mergeCell ref="AV22:AX22"/>
    <mergeCell ref="AY22:BA22"/>
    <mergeCell ref="BB24:BG24"/>
    <mergeCell ref="A25:E25"/>
    <mergeCell ref="F25:G25"/>
    <mergeCell ref="H25:J25"/>
    <mergeCell ref="K25:P25"/>
    <mergeCell ref="AV25:AX25"/>
    <mergeCell ref="AY25:BA25"/>
    <mergeCell ref="BB25:BG25"/>
    <mergeCell ref="A24:E24"/>
    <mergeCell ref="F24:G24"/>
    <mergeCell ref="H24:J24"/>
    <mergeCell ref="K24:P24"/>
    <mergeCell ref="AV24:AX24"/>
    <mergeCell ref="AY24:BA24"/>
    <mergeCell ref="BB26:BG26"/>
    <mergeCell ref="A27:E27"/>
    <mergeCell ref="F27:G27"/>
    <mergeCell ref="H27:J27"/>
    <mergeCell ref="K27:P27"/>
    <mergeCell ref="AV27:AX27"/>
    <mergeCell ref="AY27:BA27"/>
    <mergeCell ref="BB27:BG27"/>
    <mergeCell ref="A26:E26"/>
    <mergeCell ref="F26:G26"/>
    <mergeCell ref="H26:J26"/>
    <mergeCell ref="K26:P26"/>
    <mergeCell ref="AV26:AX26"/>
    <mergeCell ref="AY26:BA26"/>
    <mergeCell ref="BB28:BG28"/>
    <mergeCell ref="A29:B29"/>
    <mergeCell ref="D32:BG32"/>
    <mergeCell ref="D33:BF33"/>
    <mergeCell ref="D34:BG34"/>
    <mergeCell ref="D35:BF35"/>
    <mergeCell ref="A28:E28"/>
    <mergeCell ref="F28:G28"/>
    <mergeCell ref="H28:J28"/>
    <mergeCell ref="K28:P28"/>
    <mergeCell ref="AV28:AX28"/>
    <mergeCell ref="AY28:BA28"/>
    <mergeCell ref="D36:BF36"/>
    <mergeCell ref="D37:AJ37"/>
    <mergeCell ref="A43:K43"/>
    <mergeCell ref="D45:BF45"/>
    <mergeCell ref="D47:BF47"/>
    <mergeCell ref="K50:P50"/>
    <mergeCell ref="V50:W51"/>
    <mergeCell ref="X50:AA50"/>
    <mergeCell ref="AD50:AH50"/>
    <mergeCell ref="AJ50:AM50"/>
    <mergeCell ref="AF51:AG51"/>
    <mergeCell ref="AJ51:AM51"/>
    <mergeCell ref="AQ51:AR51"/>
    <mergeCell ref="AS51:AT51"/>
    <mergeCell ref="B52:D52"/>
    <mergeCell ref="E52:F52"/>
    <mergeCell ref="G52:H52"/>
    <mergeCell ref="I52:J52"/>
    <mergeCell ref="K52:L52"/>
    <mergeCell ref="V52:W52"/>
    <mergeCell ref="AO50:AP51"/>
    <mergeCell ref="AQ50:AT50"/>
    <mergeCell ref="B51:D51"/>
    <mergeCell ref="E51:F51"/>
    <mergeCell ref="G51:H51"/>
    <mergeCell ref="I51:J51"/>
    <mergeCell ref="K51:L51"/>
    <mergeCell ref="X51:Y51"/>
    <mergeCell ref="Z51:AA51"/>
    <mergeCell ref="AD51:AE51"/>
    <mergeCell ref="AS53:AT53"/>
    <mergeCell ref="AQ52:AR52"/>
    <mergeCell ref="AS52:AT52"/>
    <mergeCell ref="B53:D53"/>
    <mergeCell ref="E53:F53"/>
    <mergeCell ref="G53:H53"/>
    <mergeCell ref="I53:J53"/>
    <mergeCell ref="K53:L53"/>
    <mergeCell ref="V53:W53"/>
    <mergeCell ref="X53:Y53"/>
    <mergeCell ref="Z53:AA53"/>
    <mergeCell ref="X52:Y52"/>
    <mergeCell ref="Z52:AA52"/>
    <mergeCell ref="AD52:AE52"/>
    <mergeCell ref="AF52:AG52"/>
    <mergeCell ref="AK52:AL52"/>
    <mergeCell ref="AO52:AP52"/>
    <mergeCell ref="G54:H54"/>
    <mergeCell ref="I54:J54"/>
    <mergeCell ref="K54:L54"/>
    <mergeCell ref="V54:W54"/>
    <mergeCell ref="AD53:AE53"/>
    <mergeCell ref="AF53:AG53"/>
    <mergeCell ref="AK53:AL53"/>
    <mergeCell ref="AO53:AP53"/>
    <mergeCell ref="AQ53:AR53"/>
    <mergeCell ref="AD55:AE55"/>
    <mergeCell ref="AF55:AG55"/>
    <mergeCell ref="AK55:AL55"/>
    <mergeCell ref="AO55:AP55"/>
    <mergeCell ref="AQ55:AR55"/>
    <mergeCell ref="AS55:AT55"/>
    <mergeCell ref="AQ54:AR54"/>
    <mergeCell ref="AS54:AT54"/>
    <mergeCell ref="B55:D55"/>
    <mergeCell ref="E55:F55"/>
    <mergeCell ref="G55:H55"/>
    <mergeCell ref="I55:J55"/>
    <mergeCell ref="K55:L55"/>
    <mergeCell ref="V55:W55"/>
    <mergeCell ref="X55:Y55"/>
    <mergeCell ref="Z55:AA55"/>
    <mergeCell ref="X54:Y54"/>
    <mergeCell ref="Z54:AA54"/>
    <mergeCell ref="AD54:AE54"/>
    <mergeCell ref="AF54:AG54"/>
    <mergeCell ref="AK54:AL54"/>
    <mergeCell ref="AO54:AP54"/>
    <mergeCell ref="B54:D54"/>
    <mergeCell ref="E54:F54"/>
    <mergeCell ref="AK56:AL56"/>
    <mergeCell ref="AO56:AP56"/>
    <mergeCell ref="AQ56:AR56"/>
    <mergeCell ref="AS56:AT56"/>
    <mergeCell ref="K57:M57"/>
    <mergeCell ref="AE58:AF58"/>
    <mergeCell ref="I56:M56"/>
    <mergeCell ref="V56:W56"/>
    <mergeCell ref="X56:Y56"/>
    <mergeCell ref="Z56:AA56"/>
    <mergeCell ref="AD56:AE56"/>
    <mergeCell ref="AF56:AG56"/>
    <mergeCell ref="AF61:AI61"/>
    <mergeCell ref="AO61:AR61"/>
    <mergeCell ref="AT61:AW61"/>
    <mergeCell ref="AY61:BB61"/>
    <mergeCell ref="V67:Y67"/>
    <mergeCell ref="AA67:AD67"/>
    <mergeCell ref="AF67:AI67"/>
    <mergeCell ref="C60:D60"/>
    <mergeCell ref="F60:G60"/>
    <mergeCell ref="I60:J60"/>
    <mergeCell ref="L60:N60"/>
    <mergeCell ref="V61:Y61"/>
    <mergeCell ref="AA61:AD61"/>
  </mergeCells>
  <phoneticPr fontId="5"/>
  <dataValidations count="7">
    <dataValidation type="list" allowBlank="1" showInputMessage="1" showErrorMessage="1" sqref="H12:J28">
      <formula1>"介,初,実,１,２,基,看,准,保,区,－"</formula1>
    </dataValidation>
    <dataValidation type="list" allowBlank="1" showInputMessage="1" showErrorMessage="1" sqref="A12:E28">
      <formula1>"管理者,サービス提供責任者,訪問介護員,訪問介護員（区）,‐"</formula1>
    </dataValidation>
    <dataValidation type="list" allowBlank="1" showInputMessage="1" showErrorMessage="1" sqref="AE58:AF58">
      <formula1>"週,暦月"</formula1>
    </dataValidation>
    <dataValidation type="list" allowBlank="1" showInputMessage="1" showErrorMessage="1" sqref="F60:G60">
      <formula1>"40,50"</formula1>
    </dataValidation>
    <dataValidation type="list" allowBlank="1" showInputMessage="1" showErrorMessage="1" sqref="F12:G28">
      <formula1>"Ａ,Ｂ,Ｃ,Ｄ"</formula1>
    </dataValidation>
    <dataValidation type="list" allowBlank="1" showInputMessage="1" showErrorMessage="1" sqref="BB4:BD4">
      <formula1>"４週,暦月"</formula1>
    </dataValidation>
    <dataValidation type="list" allowBlank="1" showInputMessage="1" showErrorMessage="1" sqref="BB5 AZ6">
      <formula1>"予定,実績,予定・実績"</formula1>
    </dataValidation>
  </dataValidations>
  <printOptions horizontalCentered="1"/>
  <pageMargins left="0.59055118110236227" right="0.59055118110236227" top="0.39370078740157483" bottom="0.23622047244094491" header="0.27559055118110237" footer="0.27559055118110237"/>
  <pageSetup paperSize="9" scale="39" orientation="landscape" r:id="rId1"/>
  <headerFooter alignWithMargins="0"/>
  <rowBreaks count="1" manualBreakCount="1">
    <brk id="47" max="5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G76"/>
  <sheetViews>
    <sheetView view="pageBreakPreview" topLeftCell="E1" zoomScale="40" zoomScaleNormal="85" zoomScaleSheetLayoutView="40" workbookViewId="0">
      <selection activeCell="BP18" sqref="BP18"/>
    </sheetView>
  </sheetViews>
  <sheetFormatPr defaultRowHeight="18.75" x14ac:dyDescent="0.2"/>
  <cols>
    <col min="1" max="63" width="5.625" style="42" customWidth="1"/>
    <col min="64" max="278" width="9" style="42"/>
    <col min="279" max="279" width="5.5" style="42" customWidth="1"/>
    <col min="280" max="280" width="7.625" style="42" customWidth="1"/>
    <col min="281" max="281" width="2.625" style="42" customWidth="1"/>
    <col min="282" max="282" width="5.625" style="42" customWidth="1"/>
    <col min="283" max="283" width="7.625" style="42" customWidth="1"/>
    <col min="284" max="311" width="2.625" style="42" customWidth="1"/>
    <col min="312" max="312" width="5.5" style="42" customWidth="1"/>
    <col min="313" max="313" width="8" style="42" customWidth="1"/>
    <col min="314" max="314" width="7.375" style="42" customWidth="1"/>
    <col min="315" max="534" width="9" style="42"/>
    <col min="535" max="535" width="5.5" style="42" customWidth="1"/>
    <col min="536" max="536" width="7.625" style="42" customWidth="1"/>
    <col min="537" max="537" width="2.625" style="42" customWidth="1"/>
    <col min="538" max="538" width="5.625" style="42" customWidth="1"/>
    <col min="539" max="539" width="7.625" style="42" customWidth="1"/>
    <col min="540" max="567" width="2.625" style="42" customWidth="1"/>
    <col min="568" max="568" width="5.5" style="42" customWidth="1"/>
    <col min="569" max="569" width="8" style="42" customWidth="1"/>
    <col min="570" max="570" width="7.375" style="42" customWidth="1"/>
    <col min="571" max="790" width="9" style="42"/>
    <col min="791" max="791" width="5.5" style="42" customWidth="1"/>
    <col min="792" max="792" width="7.625" style="42" customWidth="1"/>
    <col min="793" max="793" width="2.625" style="42" customWidth="1"/>
    <col min="794" max="794" width="5.625" style="42" customWidth="1"/>
    <col min="795" max="795" width="7.625" style="42" customWidth="1"/>
    <col min="796" max="823" width="2.625" style="42" customWidth="1"/>
    <col min="824" max="824" width="5.5" style="42" customWidth="1"/>
    <col min="825" max="825" width="8" style="42" customWidth="1"/>
    <col min="826" max="826" width="7.375" style="42" customWidth="1"/>
    <col min="827" max="1046" width="9" style="42"/>
    <col min="1047" max="1047" width="5.5" style="42" customWidth="1"/>
    <col min="1048" max="1048" width="7.625" style="42" customWidth="1"/>
    <col min="1049" max="1049" width="2.625" style="42" customWidth="1"/>
    <col min="1050" max="1050" width="5.625" style="42" customWidth="1"/>
    <col min="1051" max="1051" width="7.625" style="42" customWidth="1"/>
    <col min="1052" max="1079" width="2.625" style="42" customWidth="1"/>
    <col min="1080" max="1080" width="5.5" style="42" customWidth="1"/>
    <col min="1081" max="1081" width="8" style="42" customWidth="1"/>
    <col min="1082" max="1082" width="7.375" style="42" customWidth="1"/>
    <col min="1083" max="1302" width="9" style="42"/>
    <col min="1303" max="1303" width="5.5" style="42" customWidth="1"/>
    <col min="1304" max="1304" width="7.625" style="42" customWidth="1"/>
    <col min="1305" max="1305" width="2.625" style="42" customWidth="1"/>
    <col min="1306" max="1306" width="5.625" style="42" customWidth="1"/>
    <col min="1307" max="1307" width="7.625" style="42" customWidth="1"/>
    <col min="1308" max="1335" width="2.625" style="42" customWidth="1"/>
    <col min="1336" max="1336" width="5.5" style="42" customWidth="1"/>
    <col min="1337" max="1337" width="8" style="42" customWidth="1"/>
    <col min="1338" max="1338" width="7.375" style="42" customWidth="1"/>
    <col min="1339" max="1558" width="9" style="42"/>
    <col min="1559" max="1559" width="5.5" style="42" customWidth="1"/>
    <col min="1560" max="1560" width="7.625" style="42" customWidth="1"/>
    <col min="1561" max="1561" width="2.625" style="42" customWidth="1"/>
    <col min="1562" max="1562" width="5.625" style="42" customWidth="1"/>
    <col min="1563" max="1563" width="7.625" style="42" customWidth="1"/>
    <col min="1564" max="1591" width="2.625" style="42" customWidth="1"/>
    <col min="1592" max="1592" width="5.5" style="42" customWidth="1"/>
    <col min="1593" max="1593" width="8" style="42" customWidth="1"/>
    <col min="1594" max="1594" width="7.375" style="42" customWidth="1"/>
    <col min="1595" max="1814" width="9" style="42"/>
    <col min="1815" max="1815" width="5.5" style="42" customWidth="1"/>
    <col min="1816" max="1816" width="7.625" style="42" customWidth="1"/>
    <col min="1817" max="1817" width="2.625" style="42" customWidth="1"/>
    <col min="1818" max="1818" width="5.625" style="42" customWidth="1"/>
    <col min="1819" max="1819" width="7.625" style="42" customWidth="1"/>
    <col min="1820" max="1847" width="2.625" style="42" customWidth="1"/>
    <col min="1848" max="1848" width="5.5" style="42" customWidth="1"/>
    <col min="1849" max="1849" width="8" style="42" customWidth="1"/>
    <col min="1850" max="1850" width="7.375" style="42" customWidth="1"/>
    <col min="1851" max="2070" width="9" style="42"/>
    <col min="2071" max="2071" width="5.5" style="42" customWidth="1"/>
    <col min="2072" max="2072" width="7.625" style="42" customWidth="1"/>
    <col min="2073" max="2073" width="2.625" style="42" customWidth="1"/>
    <col min="2074" max="2074" width="5.625" style="42" customWidth="1"/>
    <col min="2075" max="2075" width="7.625" style="42" customWidth="1"/>
    <col min="2076" max="2103" width="2.625" style="42" customWidth="1"/>
    <col min="2104" max="2104" width="5.5" style="42" customWidth="1"/>
    <col min="2105" max="2105" width="8" style="42" customWidth="1"/>
    <col min="2106" max="2106" width="7.375" style="42" customWidth="1"/>
    <col min="2107" max="2326" width="9" style="42"/>
    <col min="2327" max="2327" width="5.5" style="42" customWidth="1"/>
    <col min="2328" max="2328" width="7.625" style="42" customWidth="1"/>
    <col min="2329" max="2329" width="2.625" style="42" customWidth="1"/>
    <col min="2330" max="2330" width="5.625" style="42" customWidth="1"/>
    <col min="2331" max="2331" width="7.625" style="42" customWidth="1"/>
    <col min="2332" max="2359" width="2.625" style="42" customWidth="1"/>
    <col min="2360" max="2360" width="5.5" style="42" customWidth="1"/>
    <col min="2361" max="2361" width="8" style="42" customWidth="1"/>
    <col min="2362" max="2362" width="7.375" style="42" customWidth="1"/>
    <col min="2363" max="2582" width="9" style="42"/>
    <col min="2583" max="2583" width="5.5" style="42" customWidth="1"/>
    <col min="2584" max="2584" width="7.625" style="42" customWidth="1"/>
    <col min="2585" max="2585" width="2.625" style="42" customWidth="1"/>
    <col min="2586" max="2586" width="5.625" style="42" customWidth="1"/>
    <col min="2587" max="2587" width="7.625" style="42" customWidth="1"/>
    <col min="2588" max="2615" width="2.625" style="42" customWidth="1"/>
    <col min="2616" max="2616" width="5.5" style="42" customWidth="1"/>
    <col min="2617" max="2617" width="8" style="42" customWidth="1"/>
    <col min="2618" max="2618" width="7.375" style="42" customWidth="1"/>
    <col min="2619" max="2838" width="9" style="42"/>
    <col min="2839" max="2839" width="5.5" style="42" customWidth="1"/>
    <col min="2840" max="2840" width="7.625" style="42" customWidth="1"/>
    <col min="2841" max="2841" width="2.625" style="42" customWidth="1"/>
    <col min="2842" max="2842" width="5.625" style="42" customWidth="1"/>
    <col min="2843" max="2843" width="7.625" style="42" customWidth="1"/>
    <col min="2844" max="2871" width="2.625" style="42" customWidth="1"/>
    <col min="2872" max="2872" width="5.5" style="42" customWidth="1"/>
    <col min="2873" max="2873" width="8" style="42" customWidth="1"/>
    <col min="2874" max="2874" width="7.375" style="42" customWidth="1"/>
    <col min="2875" max="3094" width="9" style="42"/>
    <col min="3095" max="3095" width="5.5" style="42" customWidth="1"/>
    <col min="3096" max="3096" width="7.625" style="42" customWidth="1"/>
    <col min="3097" max="3097" width="2.625" style="42" customWidth="1"/>
    <col min="3098" max="3098" width="5.625" style="42" customWidth="1"/>
    <col min="3099" max="3099" width="7.625" style="42" customWidth="1"/>
    <col min="3100" max="3127" width="2.625" style="42" customWidth="1"/>
    <col min="3128" max="3128" width="5.5" style="42" customWidth="1"/>
    <col min="3129" max="3129" width="8" style="42" customWidth="1"/>
    <col min="3130" max="3130" width="7.375" style="42" customWidth="1"/>
    <col min="3131" max="3350" width="9" style="42"/>
    <col min="3351" max="3351" width="5.5" style="42" customWidth="1"/>
    <col min="3352" max="3352" width="7.625" style="42" customWidth="1"/>
    <col min="3353" max="3353" width="2.625" style="42" customWidth="1"/>
    <col min="3354" max="3354" width="5.625" style="42" customWidth="1"/>
    <col min="3355" max="3355" width="7.625" style="42" customWidth="1"/>
    <col min="3356" max="3383" width="2.625" style="42" customWidth="1"/>
    <col min="3384" max="3384" width="5.5" style="42" customWidth="1"/>
    <col min="3385" max="3385" width="8" style="42" customWidth="1"/>
    <col min="3386" max="3386" width="7.375" style="42" customWidth="1"/>
    <col min="3387" max="3606" width="9" style="42"/>
    <col min="3607" max="3607" width="5.5" style="42" customWidth="1"/>
    <col min="3608" max="3608" width="7.625" style="42" customWidth="1"/>
    <col min="3609" max="3609" width="2.625" style="42" customWidth="1"/>
    <col min="3610" max="3610" width="5.625" style="42" customWidth="1"/>
    <col min="3611" max="3611" width="7.625" style="42" customWidth="1"/>
    <col min="3612" max="3639" width="2.625" style="42" customWidth="1"/>
    <col min="3640" max="3640" width="5.5" style="42" customWidth="1"/>
    <col min="3641" max="3641" width="8" style="42" customWidth="1"/>
    <col min="3642" max="3642" width="7.375" style="42" customWidth="1"/>
    <col min="3643" max="3862" width="9" style="42"/>
    <col min="3863" max="3863" width="5.5" style="42" customWidth="1"/>
    <col min="3864" max="3864" width="7.625" style="42" customWidth="1"/>
    <col min="3865" max="3865" width="2.625" style="42" customWidth="1"/>
    <col min="3866" max="3866" width="5.625" style="42" customWidth="1"/>
    <col min="3867" max="3867" width="7.625" style="42" customWidth="1"/>
    <col min="3868" max="3895" width="2.625" style="42" customWidth="1"/>
    <col min="3896" max="3896" width="5.5" style="42" customWidth="1"/>
    <col min="3897" max="3897" width="8" style="42" customWidth="1"/>
    <col min="3898" max="3898" width="7.375" style="42" customWidth="1"/>
    <col min="3899" max="4118" width="9" style="42"/>
    <col min="4119" max="4119" width="5.5" style="42" customWidth="1"/>
    <col min="4120" max="4120" width="7.625" style="42" customWidth="1"/>
    <col min="4121" max="4121" width="2.625" style="42" customWidth="1"/>
    <col min="4122" max="4122" width="5.625" style="42" customWidth="1"/>
    <col min="4123" max="4123" width="7.625" style="42" customWidth="1"/>
    <col min="4124" max="4151" width="2.625" style="42" customWidth="1"/>
    <col min="4152" max="4152" width="5.5" style="42" customWidth="1"/>
    <col min="4153" max="4153" width="8" style="42" customWidth="1"/>
    <col min="4154" max="4154" width="7.375" style="42" customWidth="1"/>
    <col min="4155" max="4374" width="9" style="42"/>
    <col min="4375" max="4375" width="5.5" style="42" customWidth="1"/>
    <col min="4376" max="4376" width="7.625" style="42" customWidth="1"/>
    <col min="4377" max="4377" width="2.625" style="42" customWidth="1"/>
    <col min="4378" max="4378" width="5.625" style="42" customWidth="1"/>
    <col min="4379" max="4379" width="7.625" style="42" customWidth="1"/>
    <col min="4380" max="4407" width="2.625" style="42" customWidth="1"/>
    <col min="4408" max="4408" width="5.5" style="42" customWidth="1"/>
    <col min="4409" max="4409" width="8" style="42" customWidth="1"/>
    <col min="4410" max="4410" width="7.375" style="42" customWidth="1"/>
    <col min="4411" max="4630" width="9" style="42"/>
    <col min="4631" max="4631" width="5.5" style="42" customWidth="1"/>
    <col min="4632" max="4632" width="7.625" style="42" customWidth="1"/>
    <col min="4633" max="4633" width="2.625" style="42" customWidth="1"/>
    <col min="4634" max="4634" width="5.625" style="42" customWidth="1"/>
    <col min="4635" max="4635" width="7.625" style="42" customWidth="1"/>
    <col min="4636" max="4663" width="2.625" style="42" customWidth="1"/>
    <col min="4664" max="4664" width="5.5" style="42" customWidth="1"/>
    <col min="4665" max="4665" width="8" style="42" customWidth="1"/>
    <col min="4666" max="4666" width="7.375" style="42" customWidth="1"/>
    <col min="4667" max="4886" width="9" style="42"/>
    <col min="4887" max="4887" width="5.5" style="42" customWidth="1"/>
    <col min="4888" max="4888" width="7.625" style="42" customWidth="1"/>
    <col min="4889" max="4889" width="2.625" style="42" customWidth="1"/>
    <col min="4890" max="4890" width="5.625" style="42" customWidth="1"/>
    <col min="4891" max="4891" width="7.625" style="42" customWidth="1"/>
    <col min="4892" max="4919" width="2.625" style="42" customWidth="1"/>
    <col min="4920" max="4920" width="5.5" style="42" customWidth="1"/>
    <col min="4921" max="4921" width="8" style="42" customWidth="1"/>
    <col min="4922" max="4922" width="7.375" style="42" customWidth="1"/>
    <col min="4923" max="5142" width="9" style="42"/>
    <col min="5143" max="5143" width="5.5" style="42" customWidth="1"/>
    <col min="5144" max="5144" width="7.625" style="42" customWidth="1"/>
    <col min="5145" max="5145" width="2.625" style="42" customWidth="1"/>
    <col min="5146" max="5146" width="5.625" style="42" customWidth="1"/>
    <col min="5147" max="5147" width="7.625" style="42" customWidth="1"/>
    <col min="5148" max="5175" width="2.625" style="42" customWidth="1"/>
    <col min="5176" max="5176" width="5.5" style="42" customWidth="1"/>
    <col min="5177" max="5177" width="8" style="42" customWidth="1"/>
    <col min="5178" max="5178" width="7.375" style="42" customWidth="1"/>
    <col min="5179" max="5398" width="9" style="42"/>
    <col min="5399" max="5399" width="5.5" style="42" customWidth="1"/>
    <col min="5400" max="5400" width="7.625" style="42" customWidth="1"/>
    <col min="5401" max="5401" width="2.625" style="42" customWidth="1"/>
    <col min="5402" max="5402" width="5.625" style="42" customWidth="1"/>
    <col min="5403" max="5403" width="7.625" style="42" customWidth="1"/>
    <col min="5404" max="5431" width="2.625" style="42" customWidth="1"/>
    <col min="5432" max="5432" width="5.5" style="42" customWidth="1"/>
    <col min="5433" max="5433" width="8" style="42" customWidth="1"/>
    <col min="5434" max="5434" width="7.375" style="42" customWidth="1"/>
    <col min="5435" max="5654" width="9" style="42"/>
    <col min="5655" max="5655" width="5.5" style="42" customWidth="1"/>
    <col min="5656" max="5656" width="7.625" style="42" customWidth="1"/>
    <col min="5657" max="5657" width="2.625" style="42" customWidth="1"/>
    <col min="5658" max="5658" width="5.625" style="42" customWidth="1"/>
    <col min="5659" max="5659" width="7.625" style="42" customWidth="1"/>
    <col min="5660" max="5687" width="2.625" style="42" customWidth="1"/>
    <col min="5688" max="5688" width="5.5" style="42" customWidth="1"/>
    <col min="5689" max="5689" width="8" style="42" customWidth="1"/>
    <col min="5690" max="5690" width="7.375" style="42" customWidth="1"/>
    <col min="5691" max="5910" width="9" style="42"/>
    <col min="5911" max="5911" width="5.5" style="42" customWidth="1"/>
    <col min="5912" max="5912" width="7.625" style="42" customWidth="1"/>
    <col min="5913" max="5913" width="2.625" style="42" customWidth="1"/>
    <col min="5914" max="5914" width="5.625" style="42" customWidth="1"/>
    <col min="5915" max="5915" width="7.625" style="42" customWidth="1"/>
    <col min="5916" max="5943" width="2.625" style="42" customWidth="1"/>
    <col min="5944" max="5944" width="5.5" style="42" customWidth="1"/>
    <col min="5945" max="5945" width="8" style="42" customWidth="1"/>
    <col min="5946" max="5946" width="7.375" style="42" customWidth="1"/>
    <col min="5947" max="6166" width="9" style="42"/>
    <col min="6167" max="6167" width="5.5" style="42" customWidth="1"/>
    <col min="6168" max="6168" width="7.625" style="42" customWidth="1"/>
    <col min="6169" max="6169" width="2.625" style="42" customWidth="1"/>
    <col min="6170" max="6170" width="5.625" style="42" customWidth="1"/>
    <col min="6171" max="6171" width="7.625" style="42" customWidth="1"/>
    <col min="6172" max="6199" width="2.625" style="42" customWidth="1"/>
    <col min="6200" max="6200" width="5.5" style="42" customWidth="1"/>
    <col min="6201" max="6201" width="8" style="42" customWidth="1"/>
    <col min="6202" max="6202" width="7.375" style="42" customWidth="1"/>
    <col min="6203" max="6422" width="9" style="42"/>
    <col min="6423" max="6423" width="5.5" style="42" customWidth="1"/>
    <col min="6424" max="6424" width="7.625" style="42" customWidth="1"/>
    <col min="6425" max="6425" width="2.625" style="42" customWidth="1"/>
    <col min="6426" max="6426" width="5.625" style="42" customWidth="1"/>
    <col min="6427" max="6427" width="7.625" style="42" customWidth="1"/>
    <col min="6428" max="6455" width="2.625" style="42" customWidth="1"/>
    <col min="6456" max="6456" width="5.5" style="42" customWidth="1"/>
    <col min="6457" max="6457" width="8" style="42" customWidth="1"/>
    <col min="6458" max="6458" width="7.375" style="42" customWidth="1"/>
    <col min="6459" max="6678" width="9" style="42"/>
    <col min="6679" max="6679" width="5.5" style="42" customWidth="1"/>
    <col min="6680" max="6680" width="7.625" style="42" customWidth="1"/>
    <col min="6681" max="6681" width="2.625" style="42" customWidth="1"/>
    <col min="6682" max="6682" width="5.625" style="42" customWidth="1"/>
    <col min="6683" max="6683" width="7.625" style="42" customWidth="1"/>
    <col min="6684" max="6711" width="2.625" style="42" customWidth="1"/>
    <col min="6712" max="6712" width="5.5" style="42" customWidth="1"/>
    <col min="6713" max="6713" width="8" style="42" customWidth="1"/>
    <col min="6714" max="6714" width="7.375" style="42" customWidth="1"/>
    <col min="6715" max="6934" width="9" style="42"/>
    <col min="6935" max="6935" width="5.5" style="42" customWidth="1"/>
    <col min="6936" max="6936" width="7.625" style="42" customWidth="1"/>
    <col min="6937" max="6937" width="2.625" style="42" customWidth="1"/>
    <col min="6938" max="6938" width="5.625" style="42" customWidth="1"/>
    <col min="6939" max="6939" width="7.625" style="42" customWidth="1"/>
    <col min="6940" max="6967" width="2.625" style="42" customWidth="1"/>
    <col min="6968" max="6968" width="5.5" style="42" customWidth="1"/>
    <col min="6969" max="6969" width="8" style="42" customWidth="1"/>
    <col min="6970" max="6970" width="7.375" style="42" customWidth="1"/>
    <col min="6971" max="7190" width="9" style="42"/>
    <col min="7191" max="7191" width="5.5" style="42" customWidth="1"/>
    <col min="7192" max="7192" width="7.625" style="42" customWidth="1"/>
    <col min="7193" max="7193" width="2.625" style="42" customWidth="1"/>
    <col min="7194" max="7194" width="5.625" style="42" customWidth="1"/>
    <col min="7195" max="7195" width="7.625" style="42" customWidth="1"/>
    <col min="7196" max="7223" width="2.625" style="42" customWidth="1"/>
    <col min="7224" max="7224" width="5.5" style="42" customWidth="1"/>
    <col min="7225" max="7225" width="8" style="42" customWidth="1"/>
    <col min="7226" max="7226" width="7.375" style="42" customWidth="1"/>
    <col min="7227" max="7446" width="9" style="42"/>
    <col min="7447" max="7447" width="5.5" style="42" customWidth="1"/>
    <col min="7448" max="7448" width="7.625" style="42" customWidth="1"/>
    <col min="7449" max="7449" width="2.625" style="42" customWidth="1"/>
    <col min="7450" max="7450" width="5.625" style="42" customWidth="1"/>
    <col min="7451" max="7451" width="7.625" style="42" customWidth="1"/>
    <col min="7452" max="7479" width="2.625" style="42" customWidth="1"/>
    <col min="7480" max="7480" width="5.5" style="42" customWidth="1"/>
    <col min="7481" max="7481" width="8" style="42" customWidth="1"/>
    <col min="7482" max="7482" width="7.375" style="42" customWidth="1"/>
    <col min="7483" max="7702" width="9" style="42"/>
    <col min="7703" max="7703" width="5.5" style="42" customWidth="1"/>
    <col min="7704" max="7704" width="7.625" style="42" customWidth="1"/>
    <col min="7705" max="7705" width="2.625" style="42" customWidth="1"/>
    <col min="7706" max="7706" width="5.625" style="42" customWidth="1"/>
    <col min="7707" max="7707" width="7.625" style="42" customWidth="1"/>
    <col min="7708" max="7735" width="2.625" style="42" customWidth="1"/>
    <col min="7736" max="7736" width="5.5" style="42" customWidth="1"/>
    <col min="7737" max="7737" width="8" style="42" customWidth="1"/>
    <col min="7738" max="7738" width="7.375" style="42" customWidth="1"/>
    <col min="7739" max="7958" width="9" style="42"/>
    <col min="7959" max="7959" width="5.5" style="42" customWidth="1"/>
    <col min="7960" max="7960" width="7.625" style="42" customWidth="1"/>
    <col min="7961" max="7961" width="2.625" style="42" customWidth="1"/>
    <col min="7962" max="7962" width="5.625" style="42" customWidth="1"/>
    <col min="7963" max="7963" width="7.625" style="42" customWidth="1"/>
    <col min="7964" max="7991" width="2.625" style="42" customWidth="1"/>
    <col min="7992" max="7992" width="5.5" style="42" customWidth="1"/>
    <col min="7993" max="7993" width="8" style="42" customWidth="1"/>
    <col min="7994" max="7994" width="7.375" style="42" customWidth="1"/>
    <col min="7995" max="8214" width="9" style="42"/>
    <col min="8215" max="8215" width="5.5" style="42" customWidth="1"/>
    <col min="8216" max="8216" width="7.625" style="42" customWidth="1"/>
    <col min="8217" max="8217" width="2.625" style="42" customWidth="1"/>
    <col min="8218" max="8218" width="5.625" style="42" customWidth="1"/>
    <col min="8219" max="8219" width="7.625" style="42" customWidth="1"/>
    <col min="8220" max="8247" width="2.625" style="42" customWidth="1"/>
    <col min="8248" max="8248" width="5.5" style="42" customWidth="1"/>
    <col min="8249" max="8249" width="8" style="42" customWidth="1"/>
    <col min="8250" max="8250" width="7.375" style="42" customWidth="1"/>
    <col min="8251" max="8470" width="9" style="42"/>
    <col min="8471" max="8471" width="5.5" style="42" customWidth="1"/>
    <col min="8472" max="8472" width="7.625" style="42" customWidth="1"/>
    <col min="8473" max="8473" width="2.625" style="42" customWidth="1"/>
    <col min="8474" max="8474" width="5.625" style="42" customWidth="1"/>
    <col min="8475" max="8475" width="7.625" style="42" customWidth="1"/>
    <col min="8476" max="8503" width="2.625" style="42" customWidth="1"/>
    <col min="8504" max="8504" width="5.5" style="42" customWidth="1"/>
    <col min="8505" max="8505" width="8" style="42" customWidth="1"/>
    <col min="8506" max="8506" width="7.375" style="42" customWidth="1"/>
    <col min="8507" max="8726" width="9" style="42"/>
    <col min="8727" max="8727" width="5.5" style="42" customWidth="1"/>
    <col min="8728" max="8728" width="7.625" style="42" customWidth="1"/>
    <col min="8729" max="8729" width="2.625" style="42" customWidth="1"/>
    <col min="8730" max="8730" width="5.625" style="42" customWidth="1"/>
    <col min="8731" max="8731" width="7.625" style="42" customWidth="1"/>
    <col min="8732" max="8759" width="2.625" style="42" customWidth="1"/>
    <col min="8760" max="8760" width="5.5" style="42" customWidth="1"/>
    <col min="8761" max="8761" width="8" style="42" customWidth="1"/>
    <col min="8762" max="8762" width="7.375" style="42" customWidth="1"/>
    <col min="8763" max="8982" width="9" style="42"/>
    <col min="8983" max="8983" width="5.5" style="42" customWidth="1"/>
    <col min="8984" max="8984" width="7.625" style="42" customWidth="1"/>
    <col min="8985" max="8985" width="2.625" style="42" customWidth="1"/>
    <col min="8986" max="8986" width="5.625" style="42" customWidth="1"/>
    <col min="8987" max="8987" width="7.625" style="42" customWidth="1"/>
    <col min="8988" max="9015" width="2.625" style="42" customWidth="1"/>
    <col min="9016" max="9016" width="5.5" style="42" customWidth="1"/>
    <col min="9017" max="9017" width="8" style="42" customWidth="1"/>
    <col min="9018" max="9018" width="7.375" style="42" customWidth="1"/>
    <col min="9019" max="9238" width="9" style="42"/>
    <col min="9239" max="9239" width="5.5" style="42" customWidth="1"/>
    <col min="9240" max="9240" width="7.625" style="42" customWidth="1"/>
    <col min="9241" max="9241" width="2.625" style="42" customWidth="1"/>
    <col min="9242" max="9242" width="5.625" style="42" customWidth="1"/>
    <col min="9243" max="9243" width="7.625" style="42" customWidth="1"/>
    <col min="9244" max="9271" width="2.625" style="42" customWidth="1"/>
    <col min="9272" max="9272" width="5.5" style="42" customWidth="1"/>
    <col min="9273" max="9273" width="8" style="42" customWidth="1"/>
    <col min="9274" max="9274" width="7.375" style="42" customWidth="1"/>
    <col min="9275" max="9494" width="9" style="42"/>
    <col min="9495" max="9495" width="5.5" style="42" customWidth="1"/>
    <col min="9496" max="9496" width="7.625" style="42" customWidth="1"/>
    <col min="9497" max="9497" width="2.625" style="42" customWidth="1"/>
    <col min="9498" max="9498" width="5.625" style="42" customWidth="1"/>
    <col min="9499" max="9499" width="7.625" style="42" customWidth="1"/>
    <col min="9500" max="9527" width="2.625" style="42" customWidth="1"/>
    <col min="9528" max="9528" width="5.5" style="42" customWidth="1"/>
    <col min="9529" max="9529" width="8" style="42" customWidth="1"/>
    <col min="9530" max="9530" width="7.375" style="42" customWidth="1"/>
    <col min="9531" max="9750" width="9" style="42"/>
    <col min="9751" max="9751" width="5.5" style="42" customWidth="1"/>
    <col min="9752" max="9752" width="7.625" style="42" customWidth="1"/>
    <col min="9753" max="9753" width="2.625" style="42" customWidth="1"/>
    <col min="9754" max="9754" width="5.625" style="42" customWidth="1"/>
    <col min="9755" max="9755" width="7.625" style="42" customWidth="1"/>
    <col min="9756" max="9783" width="2.625" style="42" customWidth="1"/>
    <col min="9784" max="9784" width="5.5" style="42" customWidth="1"/>
    <col min="9785" max="9785" width="8" style="42" customWidth="1"/>
    <col min="9786" max="9786" width="7.375" style="42" customWidth="1"/>
    <col min="9787" max="10006" width="9" style="42"/>
    <col min="10007" max="10007" width="5.5" style="42" customWidth="1"/>
    <col min="10008" max="10008" width="7.625" style="42" customWidth="1"/>
    <col min="10009" max="10009" width="2.625" style="42" customWidth="1"/>
    <col min="10010" max="10010" width="5.625" style="42" customWidth="1"/>
    <col min="10011" max="10011" width="7.625" style="42" customWidth="1"/>
    <col min="10012" max="10039" width="2.625" style="42" customWidth="1"/>
    <col min="10040" max="10040" width="5.5" style="42" customWidth="1"/>
    <col min="10041" max="10041" width="8" style="42" customWidth="1"/>
    <col min="10042" max="10042" width="7.375" style="42" customWidth="1"/>
    <col min="10043" max="10262" width="9" style="42"/>
    <col min="10263" max="10263" width="5.5" style="42" customWidth="1"/>
    <col min="10264" max="10264" width="7.625" style="42" customWidth="1"/>
    <col min="10265" max="10265" width="2.625" style="42" customWidth="1"/>
    <col min="10266" max="10266" width="5.625" style="42" customWidth="1"/>
    <col min="10267" max="10267" width="7.625" style="42" customWidth="1"/>
    <col min="10268" max="10295" width="2.625" style="42" customWidth="1"/>
    <col min="10296" max="10296" width="5.5" style="42" customWidth="1"/>
    <col min="10297" max="10297" width="8" style="42" customWidth="1"/>
    <col min="10298" max="10298" width="7.375" style="42" customWidth="1"/>
    <col min="10299" max="10518" width="9" style="42"/>
    <col min="10519" max="10519" width="5.5" style="42" customWidth="1"/>
    <col min="10520" max="10520" width="7.625" style="42" customWidth="1"/>
    <col min="10521" max="10521" width="2.625" style="42" customWidth="1"/>
    <col min="10522" max="10522" width="5.625" style="42" customWidth="1"/>
    <col min="10523" max="10523" width="7.625" style="42" customWidth="1"/>
    <col min="10524" max="10551" width="2.625" style="42" customWidth="1"/>
    <col min="10552" max="10552" width="5.5" style="42" customWidth="1"/>
    <col min="10553" max="10553" width="8" style="42" customWidth="1"/>
    <col min="10554" max="10554" width="7.375" style="42" customWidth="1"/>
    <col min="10555" max="10774" width="9" style="42"/>
    <col min="10775" max="10775" width="5.5" style="42" customWidth="1"/>
    <col min="10776" max="10776" width="7.625" style="42" customWidth="1"/>
    <col min="10777" max="10777" width="2.625" style="42" customWidth="1"/>
    <col min="10778" max="10778" width="5.625" style="42" customWidth="1"/>
    <col min="10779" max="10779" width="7.625" style="42" customWidth="1"/>
    <col min="10780" max="10807" width="2.625" style="42" customWidth="1"/>
    <col min="10808" max="10808" width="5.5" style="42" customWidth="1"/>
    <col min="10809" max="10809" width="8" style="42" customWidth="1"/>
    <col min="10810" max="10810" width="7.375" style="42" customWidth="1"/>
    <col min="10811" max="11030" width="9" style="42"/>
    <col min="11031" max="11031" width="5.5" style="42" customWidth="1"/>
    <col min="11032" max="11032" width="7.625" style="42" customWidth="1"/>
    <col min="11033" max="11033" width="2.625" style="42" customWidth="1"/>
    <col min="11034" max="11034" width="5.625" style="42" customWidth="1"/>
    <col min="11035" max="11035" width="7.625" style="42" customWidth="1"/>
    <col min="11036" max="11063" width="2.625" style="42" customWidth="1"/>
    <col min="11064" max="11064" width="5.5" style="42" customWidth="1"/>
    <col min="11065" max="11065" width="8" style="42" customWidth="1"/>
    <col min="11066" max="11066" width="7.375" style="42" customWidth="1"/>
    <col min="11067" max="11286" width="9" style="42"/>
    <col min="11287" max="11287" width="5.5" style="42" customWidth="1"/>
    <col min="11288" max="11288" width="7.625" style="42" customWidth="1"/>
    <col min="11289" max="11289" width="2.625" style="42" customWidth="1"/>
    <col min="11290" max="11290" width="5.625" style="42" customWidth="1"/>
    <col min="11291" max="11291" width="7.625" style="42" customWidth="1"/>
    <col min="11292" max="11319" width="2.625" style="42" customWidth="1"/>
    <col min="11320" max="11320" width="5.5" style="42" customWidth="1"/>
    <col min="11321" max="11321" width="8" style="42" customWidth="1"/>
    <col min="11322" max="11322" width="7.375" style="42" customWidth="1"/>
    <col min="11323" max="11542" width="9" style="42"/>
    <col min="11543" max="11543" width="5.5" style="42" customWidth="1"/>
    <col min="11544" max="11544" width="7.625" style="42" customWidth="1"/>
    <col min="11545" max="11545" width="2.625" style="42" customWidth="1"/>
    <col min="11546" max="11546" width="5.625" style="42" customWidth="1"/>
    <col min="11547" max="11547" width="7.625" style="42" customWidth="1"/>
    <col min="11548" max="11575" width="2.625" style="42" customWidth="1"/>
    <col min="11576" max="11576" width="5.5" style="42" customWidth="1"/>
    <col min="11577" max="11577" width="8" style="42" customWidth="1"/>
    <col min="11578" max="11578" width="7.375" style="42" customWidth="1"/>
    <col min="11579" max="11798" width="9" style="42"/>
    <col min="11799" max="11799" width="5.5" style="42" customWidth="1"/>
    <col min="11800" max="11800" width="7.625" style="42" customWidth="1"/>
    <col min="11801" max="11801" width="2.625" style="42" customWidth="1"/>
    <col min="11802" max="11802" width="5.625" style="42" customWidth="1"/>
    <col min="11803" max="11803" width="7.625" style="42" customWidth="1"/>
    <col min="11804" max="11831" width="2.625" style="42" customWidth="1"/>
    <col min="11832" max="11832" width="5.5" style="42" customWidth="1"/>
    <col min="11833" max="11833" width="8" style="42" customWidth="1"/>
    <col min="11834" max="11834" width="7.375" style="42" customWidth="1"/>
    <col min="11835" max="12054" width="9" style="42"/>
    <col min="12055" max="12055" width="5.5" style="42" customWidth="1"/>
    <col min="12056" max="12056" width="7.625" style="42" customWidth="1"/>
    <col min="12057" max="12057" width="2.625" style="42" customWidth="1"/>
    <col min="12058" max="12058" width="5.625" style="42" customWidth="1"/>
    <col min="12059" max="12059" width="7.625" style="42" customWidth="1"/>
    <col min="12060" max="12087" width="2.625" style="42" customWidth="1"/>
    <col min="12088" max="12088" width="5.5" style="42" customWidth="1"/>
    <col min="12089" max="12089" width="8" style="42" customWidth="1"/>
    <col min="12090" max="12090" width="7.375" style="42" customWidth="1"/>
    <col min="12091" max="12310" width="9" style="42"/>
    <col min="12311" max="12311" width="5.5" style="42" customWidth="1"/>
    <col min="12312" max="12312" width="7.625" style="42" customWidth="1"/>
    <col min="12313" max="12313" width="2.625" style="42" customWidth="1"/>
    <col min="12314" max="12314" width="5.625" style="42" customWidth="1"/>
    <col min="12315" max="12315" width="7.625" style="42" customWidth="1"/>
    <col min="12316" max="12343" width="2.625" style="42" customWidth="1"/>
    <col min="12344" max="12344" width="5.5" style="42" customWidth="1"/>
    <col min="12345" max="12345" width="8" style="42" customWidth="1"/>
    <col min="12346" max="12346" width="7.375" style="42" customWidth="1"/>
    <col min="12347" max="12566" width="9" style="42"/>
    <col min="12567" max="12567" width="5.5" style="42" customWidth="1"/>
    <col min="12568" max="12568" width="7.625" style="42" customWidth="1"/>
    <col min="12569" max="12569" width="2.625" style="42" customWidth="1"/>
    <col min="12570" max="12570" width="5.625" style="42" customWidth="1"/>
    <col min="12571" max="12571" width="7.625" style="42" customWidth="1"/>
    <col min="12572" max="12599" width="2.625" style="42" customWidth="1"/>
    <col min="12600" max="12600" width="5.5" style="42" customWidth="1"/>
    <col min="12601" max="12601" width="8" style="42" customWidth="1"/>
    <col min="12602" max="12602" width="7.375" style="42" customWidth="1"/>
    <col min="12603" max="12822" width="9" style="42"/>
    <col min="12823" max="12823" width="5.5" style="42" customWidth="1"/>
    <col min="12824" max="12824" width="7.625" style="42" customWidth="1"/>
    <col min="12825" max="12825" width="2.625" style="42" customWidth="1"/>
    <col min="12826" max="12826" width="5.625" style="42" customWidth="1"/>
    <col min="12827" max="12827" width="7.625" style="42" customWidth="1"/>
    <col min="12828" max="12855" width="2.625" style="42" customWidth="1"/>
    <col min="12856" max="12856" width="5.5" style="42" customWidth="1"/>
    <col min="12857" max="12857" width="8" style="42" customWidth="1"/>
    <col min="12858" max="12858" width="7.375" style="42" customWidth="1"/>
    <col min="12859" max="13078" width="9" style="42"/>
    <col min="13079" max="13079" width="5.5" style="42" customWidth="1"/>
    <col min="13080" max="13080" width="7.625" style="42" customWidth="1"/>
    <col min="13081" max="13081" width="2.625" style="42" customWidth="1"/>
    <col min="13082" max="13082" width="5.625" style="42" customWidth="1"/>
    <col min="13083" max="13083" width="7.625" style="42" customWidth="1"/>
    <col min="13084" max="13111" width="2.625" style="42" customWidth="1"/>
    <col min="13112" max="13112" width="5.5" style="42" customWidth="1"/>
    <col min="13113" max="13113" width="8" style="42" customWidth="1"/>
    <col min="13114" max="13114" width="7.375" style="42" customWidth="1"/>
    <col min="13115" max="13334" width="9" style="42"/>
    <col min="13335" max="13335" width="5.5" style="42" customWidth="1"/>
    <col min="13336" max="13336" width="7.625" style="42" customWidth="1"/>
    <col min="13337" max="13337" width="2.625" style="42" customWidth="1"/>
    <col min="13338" max="13338" width="5.625" style="42" customWidth="1"/>
    <col min="13339" max="13339" width="7.625" style="42" customWidth="1"/>
    <col min="13340" max="13367" width="2.625" style="42" customWidth="1"/>
    <col min="13368" max="13368" width="5.5" style="42" customWidth="1"/>
    <col min="13369" max="13369" width="8" style="42" customWidth="1"/>
    <col min="13370" max="13370" width="7.375" style="42" customWidth="1"/>
    <col min="13371" max="13590" width="9" style="42"/>
    <col min="13591" max="13591" width="5.5" style="42" customWidth="1"/>
    <col min="13592" max="13592" width="7.625" style="42" customWidth="1"/>
    <col min="13593" max="13593" width="2.625" style="42" customWidth="1"/>
    <col min="13594" max="13594" width="5.625" style="42" customWidth="1"/>
    <col min="13595" max="13595" width="7.625" style="42" customWidth="1"/>
    <col min="13596" max="13623" width="2.625" style="42" customWidth="1"/>
    <col min="13624" max="13624" width="5.5" style="42" customWidth="1"/>
    <col min="13625" max="13625" width="8" style="42" customWidth="1"/>
    <col min="13626" max="13626" width="7.375" style="42" customWidth="1"/>
    <col min="13627" max="13846" width="9" style="42"/>
    <col min="13847" max="13847" width="5.5" style="42" customWidth="1"/>
    <col min="13848" max="13848" width="7.625" style="42" customWidth="1"/>
    <col min="13849" max="13849" width="2.625" style="42" customWidth="1"/>
    <col min="13850" max="13850" width="5.625" style="42" customWidth="1"/>
    <col min="13851" max="13851" width="7.625" style="42" customWidth="1"/>
    <col min="13852" max="13879" width="2.625" style="42" customWidth="1"/>
    <col min="13880" max="13880" width="5.5" style="42" customWidth="1"/>
    <col min="13881" max="13881" width="8" style="42" customWidth="1"/>
    <col min="13882" max="13882" width="7.375" style="42" customWidth="1"/>
    <col min="13883" max="14102" width="9" style="42"/>
    <col min="14103" max="14103" width="5.5" style="42" customWidth="1"/>
    <col min="14104" max="14104" width="7.625" style="42" customWidth="1"/>
    <col min="14105" max="14105" width="2.625" style="42" customWidth="1"/>
    <col min="14106" max="14106" width="5.625" style="42" customWidth="1"/>
    <col min="14107" max="14107" width="7.625" style="42" customWidth="1"/>
    <col min="14108" max="14135" width="2.625" style="42" customWidth="1"/>
    <col min="14136" max="14136" width="5.5" style="42" customWidth="1"/>
    <col min="14137" max="14137" width="8" style="42" customWidth="1"/>
    <col min="14138" max="14138" width="7.375" style="42" customWidth="1"/>
    <col min="14139" max="14358" width="9" style="42"/>
    <col min="14359" max="14359" width="5.5" style="42" customWidth="1"/>
    <col min="14360" max="14360" width="7.625" style="42" customWidth="1"/>
    <col min="14361" max="14361" width="2.625" style="42" customWidth="1"/>
    <col min="14362" max="14362" width="5.625" style="42" customWidth="1"/>
    <col min="14363" max="14363" width="7.625" style="42" customWidth="1"/>
    <col min="14364" max="14391" width="2.625" style="42" customWidth="1"/>
    <col min="14392" max="14392" width="5.5" style="42" customWidth="1"/>
    <col min="14393" max="14393" width="8" style="42" customWidth="1"/>
    <col min="14394" max="14394" width="7.375" style="42" customWidth="1"/>
    <col min="14395" max="14614" width="9" style="42"/>
    <col min="14615" max="14615" width="5.5" style="42" customWidth="1"/>
    <col min="14616" max="14616" width="7.625" style="42" customWidth="1"/>
    <col min="14617" max="14617" width="2.625" style="42" customWidth="1"/>
    <col min="14618" max="14618" width="5.625" style="42" customWidth="1"/>
    <col min="14619" max="14619" width="7.625" style="42" customWidth="1"/>
    <col min="14620" max="14647" width="2.625" style="42" customWidth="1"/>
    <col min="14648" max="14648" width="5.5" style="42" customWidth="1"/>
    <col min="14649" max="14649" width="8" style="42" customWidth="1"/>
    <col min="14650" max="14650" width="7.375" style="42" customWidth="1"/>
    <col min="14651" max="14870" width="9" style="42"/>
    <col min="14871" max="14871" width="5.5" style="42" customWidth="1"/>
    <col min="14872" max="14872" width="7.625" style="42" customWidth="1"/>
    <col min="14873" max="14873" width="2.625" style="42" customWidth="1"/>
    <col min="14874" max="14874" width="5.625" style="42" customWidth="1"/>
    <col min="14875" max="14875" width="7.625" style="42" customWidth="1"/>
    <col min="14876" max="14903" width="2.625" style="42" customWidth="1"/>
    <col min="14904" max="14904" width="5.5" style="42" customWidth="1"/>
    <col min="14905" max="14905" width="8" style="42" customWidth="1"/>
    <col min="14906" max="14906" width="7.375" style="42" customWidth="1"/>
    <col min="14907" max="15126" width="9" style="42"/>
    <col min="15127" max="15127" width="5.5" style="42" customWidth="1"/>
    <col min="15128" max="15128" width="7.625" style="42" customWidth="1"/>
    <col min="15129" max="15129" width="2.625" style="42" customWidth="1"/>
    <col min="15130" max="15130" width="5.625" style="42" customWidth="1"/>
    <col min="15131" max="15131" width="7.625" style="42" customWidth="1"/>
    <col min="15132" max="15159" width="2.625" style="42" customWidth="1"/>
    <col min="15160" max="15160" width="5.5" style="42" customWidth="1"/>
    <col min="15161" max="15161" width="8" style="42" customWidth="1"/>
    <col min="15162" max="15162" width="7.375" style="42" customWidth="1"/>
    <col min="15163" max="15382" width="9" style="42"/>
    <col min="15383" max="15383" width="5.5" style="42" customWidth="1"/>
    <col min="15384" max="15384" width="7.625" style="42" customWidth="1"/>
    <col min="15385" max="15385" width="2.625" style="42" customWidth="1"/>
    <col min="15386" max="15386" width="5.625" style="42" customWidth="1"/>
    <col min="15387" max="15387" width="7.625" style="42" customWidth="1"/>
    <col min="15388" max="15415" width="2.625" style="42" customWidth="1"/>
    <col min="15416" max="15416" width="5.5" style="42" customWidth="1"/>
    <col min="15417" max="15417" width="8" style="42" customWidth="1"/>
    <col min="15418" max="15418" width="7.375" style="42" customWidth="1"/>
    <col min="15419" max="15638" width="9" style="42"/>
    <col min="15639" max="15639" width="5.5" style="42" customWidth="1"/>
    <col min="15640" max="15640" width="7.625" style="42" customWidth="1"/>
    <col min="15641" max="15641" width="2.625" style="42" customWidth="1"/>
    <col min="15642" max="15642" width="5.625" style="42" customWidth="1"/>
    <col min="15643" max="15643" width="7.625" style="42" customWidth="1"/>
    <col min="15644" max="15671" width="2.625" style="42" customWidth="1"/>
    <col min="15672" max="15672" width="5.5" style="42" customWidth="1"/>
    <col min="15673" max="15673" width="8" style="42" customWidth="1"/>
    <col min="15674" max="15674" width="7.375" style="42" customWidth="1"/>
    <col min="15675" max="15894" width="9" style="42"/>
    <col min="15895" max="15895" width="5.5" style="42" customWidth="1"/>
    <col min="15896" max="15896" width="7.625" style="42" customWidth="1"/>
    <col min="15897" max="15897" width="2.625" style="42" customWidth="1"/>
    <col min="15898" max="15898" width="5.625" style="42" customWidth="1"/>
    <col min="15899" max="15899" width="7.625" style="42" customWidth="1"/>
    <col min="15900" max="15927" width="2.625" style="42" customWidth="1"/>
    <col min="15928" max="15928" width="5.5" style="42" customWidth="1"/>
    <col min="15929" max="15929" width="8" style="42" customWidth="1"/>
    <col min="15930" max="15930" width="7.375" style="42" customWidth="1"/>
    <col min="15931" max="16150" width="9" style="42"/>
    <col min="16151" max="16151" width="5.5" style="42" customWidth="1"/>
    <col min="16152" max="16152" width="7.625" style="42" customWidth="1"/>
    <col min="16153" max="16153" width="2.625" style="42" customWidth="1"/>
    <col min="16154" max="16154" width="5.625" style="42" customWidth="1"/>
    <col min="16155" max="16155" width="7.625" style="42" customWidth="1"/>
    <col min="16156" max="16183" width="2.625" style="42" customWidth="1"/>
    <col min="16184" max="16184" width="5.5" style="42" customWidth="1"/>
    <col min="16185" max="16185" width="8" style="42" customWidth="1"/>
    <col min="16186" max="16186" width="7.375" style="42" customWidth="1"/>
    <col min="16187" max="16384" width="9" style="42"/>
  </cols>
  <sheetData>
    <row r="1" spans="1:59" ht="20.25" customHeight="1" thickBot="1" x14ac:dyDescent="0.25">
      <c r="A1" s="41" t="s">
        <v>57</v>
      </c>
      <c r="E1" s="43"/>
      <c r="F1" s="43"/>
      <c r="G1" s="43"/>
      <c r="I1" s="43"/>
      <c r="J1" s="43"/>
      <c r="S1" s="465" t="s">
        <v>93</v>
      </c>
      <c r="T1" s="465"/>
      <c r="U1" s="451">
        <v>3</v>
      </c>
      <c r="V1" s="451"/>
      <c r="W1" s="451"/>
      <c r="X1" s="465" t="s">
        <v>9</v>
      </c>
      <c r="Y1" s="465"/>
      <c r="Z1" s="465" t="s">
        <v>168</v>
      </c>
      <c r="AA1" s="451">
        <f>IF(U1=0,"",YEAR(DATE(2018+U1,1,1)))</f>
        <v>2021</v>
      </c>
      <c r="AB1" s="451"/>
      <c r="AC1" s="451"/>
      <c r="AD1" s="451"/>
      <c r="AE1" s="465" t="s">
        <v>169</v>
      </c>
      <c r="AF1" s="451">
        <v>4</v>
      </c>
      <c r="AG1" s="451"/>
      <c r="AH1" s="451"/>
      <c r="AI1" s="452" t="s">
        <v>8</v>
      </c>
      <c r="AJ1" s="452"/>
      <c r="AK1" s="44"/>
      <c r="AL1" s="453" t="s">
        <v>59</v>
      </c>
      <c r="AM1" s="453"/>
      <c r="AN1" s="453"/>
      <c r="AO1" s="453"/>
      <c r="AP1" s="454"/>
      <c r="AQ1" s="455" t="s">
        <v>60</v>
      </c>
      <c r="AR1" s="456"/>
      <c r="AS1" s="456"/>
      <c r="AT1" s="456"/>
      <c r="AU1" s="456"/>
      <c r="AV1" s="456"/>
      <c r="AW1" s="456"/>
      <c r="AX1" s="456"/>
      <c r="AY1" s="456"/>
      <c r="AZ1" s="456"/>
      <c r="BA1" s="456"/>
      <c r="BB1" s="456"/>
      <c r="BC1" s="456"/>
      <c r="BD1" s="456"/>
      <c r="BE1" s="456"/>
      <c r="BF1" s="457"/>
    </row>
    <row r="2" spans="1:59" ht="20.25" customHeight="1" thickBot="1" x14ac:dyDescent="0.25">
      <c r="A2" s="458" t="s">
        <v>58</v>
      </c>
      <c r="B2" s="458"/>
      <c r="C2" s="458"/>
      <c r="D2" s="458"/>
      <c r="E2" s="458"/>
      <c r="F2" s="458"/>
      <c r="G2" s="458"/>
      <c r="H2" s="458"/>
      <c r="I2" s="458"/>
      <c r="J2" s="458"/>
      <c r="K2" s="458"/>
      <c r="L2" s="458"/>
      <c r="M2" s="458"/>
      <c r="N2" s="458"/>
      <c r="O2" s="458"/>
      <c r="P2" s="458"/>
      <c r="Q2" s="458"/>
      <c r="R2" s="45"/>
      <c r="S2" s="465"/>
      <c r="T2" s="465"/>
      <c r="U2" s="451"/>
      <c r="V2" s="451"/>
      <c r="W2" s="451"/>
      <c r="X2" s="465"/>
      <c r="Y2" s="465"/>
      <c r="Z2" s="465"/>
      <c r="AA2" s="451"/>
      <c r="AB2" s="451"/>
      <c r="AC2" s="451"/>
      <c r="AD2" s="451"/>
      <c r="AE2" s="465"/>
      <c r="AF2" s="451"/>
      <c r="AG2" s="451"/>
      <c r="AH2" s="451"/>
      <c r="AI2" s="452"/>
      <c r="AJ2" s="452"/>
      <c r="AK2" s="46"/>
      <c r="AL2" s="459" t="s">
        <v>61</v>
      </c>
      <c r="AM2" s="459"/>
      <c r="AN2" s="459"/>
      <c r="AO2" s="459"/>
      <c r="AP2" s="460"/>
      <c r="AQ2" s="461"/>
      <c r="AR2" s="462"/>
      <c r="AS2" s="462"/>
      <c r="AT2" s="462"/>
      <c r="AU2" s="462"/>
      <c r="AV2" s="462"/>
      <c r="AW2" s="462"/>
      <c r="AX2" s="462"/>
      <c r="AY2" s="462"/>
      <c r="AZ2" s="462"/>
      <c r="BA2" s="462"/>
      <c r="BB2" s="462"/>
      <c r="BC2" s="462"/>
      <c r="BD2" s="462"/>
      <c r="BE2" s="462"/>
      <c r="BF2" s="463"/>
    </row>
    <row r="3" spans="1:59" ht="20.25" customHeight="1" x14ac:dyDescent="0.2">
      <c r="A3" s="458"/>
      <c r="B3" s="458"/>
      <c r="C3" s="458"/>
      <c r="D3" s="458"/>
      <c r="E3" s="458"/>
      <c r="F3" s="458"/>
      <c r="G3" s="458"/>
      <c r="H3" s="458"/>
      <c r="I3" s="458"/>
      <c r="J3" s="458"/>
      <c r="K3" s="458"/>
      <c r="L3" s="458"/>
      <c r="M3" s="458"/>
      <c r="N3" s="458"/>
      <c r="O3" s="458"/>
      <c r="P3" s="458"/>
      <c r="Q3" s="458"/>
      <c r="R3" s="45"/>
      <c r="S3" s="45"/>
      <c r="T3" s="45"/>
      <c r="U3" s="45"/>
      <c r="W3" s="47"/>
      <c r="X3" s="47"/>
      <c r="Z3" s="47"/>
      <c r="AA3" s="47"/>
      <c r="AB3" s="46"/>
      <c r="AC3" s="46"/>
      <c r="AD3" s="46"/>
      <c r="AE3" s="46"/>
      <c r="AF3" s="46"/>
      <c r="AG3" s="46"/>
      <c r="AH3" s="46"/>
      <c r="AI3" s="46"/>
      <c r="AJ3" s="46"/>
      <c r="AK3" s="46"/>
      <c r="AL3" s="48"/>
      <c r="AM3" s="48"/>
      <c r="AN3" s="48"/>
      <c r="AO3" s="48"/>
      <c r="AP3" s="48"/>
      <c r="AQ3" s="49"/>
      <c r="AR3" s="49"/>
      <c r="AS3" s="49"/>
      <c r="AT3" s="49"/>
      <c r="AU3" s="49"/>
      <c r="AV3" s="49"/>
      <c r="AW3" s="49"/>
      <c r="AX3" s="49"/>
      <c r="AY3" s="49"/>
      <c r="AZ3" s="49"/>
      <c r="BA3" s="49"/>
      <c r="BB3" s="49"/>
      <c r="BC3" s="49"/>
      <c r="BD3" s="49"/>
      <c r="BE3" s="49"/>
      <c r="BF3" s="49"/>
    </row>
    <row r="4" spans="1:59" ht="20.25" customHeight="1" x14ac:dyDescent="0.2">
      <c r="A4" s="458"/>
      <c r="B4" s="458"/>
      <c r="C4" s="458"/>
      <c r="D4" s="458"/>
      <c r="E4" s="458"/>
      <c r="F4" s="458"/>
      <c r="G4" s="458"/>
      <c r="H4" s="458"/>
      <c r="I4" s="458"/>
      <c r="J4" s="458"/>
      <c r="K4" s="458"/>
      <c r="L4" s="458"/>
      <c r="M4" s="458"/>
      <c r="N4" s="458"/>
      <c r="O4" s="458"/>
      <c r="P4" s="458"/>
      <c r="Q4" s="458"/>
      <c r="AB4" s="50"/>
      <c r="AC4" s="50"/>
      <c r="AD4" s="51"/>
      <c r="AE4" s="51"/>
      <c r="AF4" s="51"/>
      <c r="AG4" s="51"/>
      <c r="AH4" s="51"/>
      <c r="AI4" s="51"/>
      <c r="AJ4" s="51"/>
      <c r="AK4" s="52"/>
      <c r="AL4" s="52"/>
      <c r="AM4" s="52"/>
      <c r="AN4" s="52"/>
      <c r="AO4" s="52"/>
      <c r="AP4" s="52"/>
      <c r="AQ4" s="52"/>
      <c r="AR4" s="52"/>
      <c r="AS4" s="52"/>
      <c r="AT4" s="52"/>
      <c r="AU4" s="52"/>
      <c r="AV4" s="52"/>
      <c r="AW4" s="52"/>
      <c r="AX4" s="52"/>
      <c r="AY4" s="52"/>
      <c r="AZ4" s="53"/>
      <c r="BA4" s="53"/>
      <c r="BB4" s="464" t="s">
        <v>96</v>
      </c>
      <c r="BC4" s="464"/>
      <c r="BD4" s="464"/>
      <c r="BE4" s="52"/>
      <c r="BF4" s="52"/>
      <c r="BG4" s="53"/>
    </row>
    <row r="5" spans="1:59" ht="20.25" customHeight="1" x14ac:dyDescent="0.2">
      <c r="X5" s="53"/>
      <c r="Y5" s="53"/>
      <c r="Z5" s="53"/>
      <c r="AB5" s="50"/>
      <c r="AC5" s="50"/>
      <c r="AD5" s="54"/>
      <c r="AE5" s="54"/>
      <c r="AF5" s="54"/>
      <c r="AG5" s="54"/>
      <c r="AH5" s="54"/>
      <c r="AI5" s="54"/>
      <c r="AJ5" s="54"/>
      <c r="AK5" s="44"/>
      <c r="BB5" s="368" t="s">
        <v>97</v>
      </c>
      <c r="BC5" s="368"/>
      <c r="BD5" s="368"/>
      <c r="BE5" s="44"/>
      <c r="BF5" s="44"/>
      <c r="BG5" s="53"/>
    </row>
    <row r="6" spans="1:59" ht="20.25" customHeight="1" x14ac:dyDescent="0.2">
      <c r="A6" s="55"/>
      <c r="B6" s="55"/>
      <c r="C6" s="55"/>
      <c r="D6" s="55"/>
      <c r="E6" s="55"/>
      <c r="F6" s="55"/>
      <c r="G6" s="55"/>
      <c r="H6" s="55"/>
      <c r="I6" s="55"/>
      <c r="J6" s="55"/>
      <c r="K6" s="55"/>
      <c r="L6" s="55"/>
      <c r="M6" s="55"/>
      <c r="N6" s="55"/>
      <c r="O6" s="55"/>
      <c r="P6" s="56"/>
      <c r="Q6" s="56"/>
      <c r="R6" s="56"/>
      <c r="S6" s="56"/>
      <c r="T6" s="56"/>
      <c r="U6" s="44" t="s">
        <v>87</v>
      </c>
      <c r="V6" s="53"/>
      <c r="AB6" s="50"/>
      <c r="AC6" s="50"/>
      <c r="AD6" s="50"/>
      <c r="AE6" s="50"/>
      <c r="AF6" s="50"/>
      <c r="AG6" s="50"/>
      <c r="AH6" s="50"/>
      <c r="AI6" s="50"/>
      <c r="AJ6" s="44" t="s">
        <v>98</v>
      </c>
      <c r="AK6" s="44"/>
      <c r="AL6" s="44"/>
      <c r="AM6" s="44"/>
      <c r="AN6" s="44"/>
      <c r="AO6" s="44"/>
      <c r="AP6" s="44"/>
      <c r="AQ6" s="44"/>
      <c r="AR6" s="44"/>
      <c r="AS6" s="44"/>
      <c r="AT6" s="44"/>
      <c r="AU6" s="44"/>
      <c r="AV6" s="433">
        <v>40</v>
      </c>
      <c r="AW6" s="377"/>
      <c r="AX6" s="434"/>
      <c r="AY6" s="53" t="s">
        <v>170</v>
      </c>
      <c r="AZ6" s="44"/>
      <c r="BB6" s="381">
        <v>160</v>
      </c>
      <c r="BC6" s="381"/>
      <c r="BD6" s="381"/>
      <c r="BE6" s="44" t="s">
        <v>100</v>
      </c>
      <c r="BF6" s="44"/>
      <c r="BG6" s="53"/>
    </row>
    <row r="7" spans="1:59" ht="20.25" customHeight="1" thickBot="1" x14ac:dyDescent="0.25">
      <c r="AJ7" s="46"/>
      <c r="AK7" s="46"/>
      <c r="AL7" s="46"/>
      <c r="AM7" s="46"/>
      <c r="AN7" s="46"/>
      <c r="AO7" s="46"/>
      <c r="AP7" s="46"/>
      <c r="AQ7" s="46"/>
      <c r="AR7" s="46"/>
      <c r="AS7" s="46"/>
      <c r="AT7" s="46"/>
      <c r="AU7" s="46"/>
      <c r="AW7" s="46"/>
      <c r="AX7" s="46" t="s">
        <v>101</v>
      </c>
      <c r="AY7" s="46"/>
      <c r="AZ7" s="46"/>
      <c r="BA7" s="46"/>
      <c r="BB7" s="435">
        <f>DAY(EOMONTH(DATE(AA1,AF1,1),0))</f>
        <v>30</v>
      </c>
      <c r="BC7" s="436"/>
      <c r="BD7" s="437"/>
      <c r="BE7" s="46"/>
      <c r="BF7" s="46"/>
    </row>
    <row r="8" spans="1:59" ht="20.25" customHeight="1" thickBot="1" x14ac:dyDescent="0.25">
      <c r="A8" s="438" t="s">
        <v>62</v>
      </c>
      <c r="B8" s="439"/>
      <c r="C8" s="439"/>
      <c r="D8" s="439"/>
      <c r="E8" s="439"/>
      <c r="F8" s="404" t="s">
        <v>102</v>
      </c>
      <c r="G8" s="404"/>
      <c r="H8" s="443" t="s">
        <v>63</v>
      </c>
      <c r="I8" s="444"/>
      <c r="J8" s="444"/>
      <c r="K8" s="439" t="s">
        <v>64</v>
      </c>
      <c r="L8" s="439"/>
      <c r="M8" s="439"/>
      <c r="N8" s="439"/>
      <c r="O8" s="439"/>
      <c r="P8" s="447"/>
      <c r="Q8" s="450" t="s">
        <v>65</v>
      </c>
      <c r="R8" s="400"/>
      <c r="S8" s="400"/>
      <c r="T8" s="400"/>
      <c r="U8" s="400"/>
      <c r="V8" s="400"/>
      <c r="W8" s="401"/>
      <c r="X8" s="450" t="s">
        <v>66</v>
      </c>
      <c r="Y8" s="400"/>
      <c r="Z8" s="400"/>
      <c r="AA8" s="400"/>
      <c r="AB8" s="400"/>
      <c r="AC8" s="400"/>
      <c r="AD8" s="402"/>
      <c r="AE8" s="399" t="s">
        <v>67</v>
      </c>
      <c r="AF8" s="400"/>
      <c r="AG8" s="400"/>
      <c r="AH8" s="400"/>
      <c r="AI8" s="400"/>
      <c r="AJ8" s="400"/>
      <c r="AK8" s="401"/>
      <c r="AL8" s="399" t="s">
        <v>68</v>
      </c>
      <c r="AM8" s="400"/>
      <c r="AN8" s="400"/>
      <c r="AO8" s="400"/>
      <c r="AP8" s="400"/>
      <c r="AQ8" s="400"/>
      <c r="AR8" s="402"/>
      <c r="AS8" s="399" t="str">
        <f>IF(BB4="４週","","第５週")</f>
        <v/>
      </c>
      <c r="AT8" s="400"/>
      <c r="AU8" s="401"/>
      <c r="AV8" s="403" t="str">
        <f>IF(BB4="４週","1～4週目の勤務時間数合計","1か月の勤務時間数合計")</f>
        <v>1～4週目の勤務時間数合計</v>
      </c>
      <c r="AW8" s="404"/>
      <c r="AX8" s="405"/>
      <c r="AY8" s="415" t="s">
        <v>103</v>
      </c>
      <c r="AZ8" s="416"/>
      <c r="BA8" s="417"/>
      <c r="BB8" s="427" t="s">
        <v>104</v>
      </c>
      <c r="BC8" s="427"/>
      <c r="BD8" s="427"/>
      <c r="BE8" s="427"/>
      <c r="BF8" s="427"/>
      <c r="BG8" s="428"/>
    </row>
    <row r="9" spans="1:59" ht="20.25" customHeight="1" x14ac:dyDescent="0.2">
      <c r="A9" s="440"/>
      <c r="B9" s="384"/>
      <c r="C9" s="384"/>
      <c r="D9" s="384"/>
      <c r="E9" s="384"/>
      <c r="F9" s="407"/>
      <c r="G9" s="407"/>
      <c r="H9" s="445"/>
      <c r="I9" s="446"/>
      <c r="J9" s="446"/>
      <c r="K9" s="384"/>
      <c r="L9" s="384"/>
      <c r="M9" s="384"/>
      <c r="N9" s="384"/>
      <c r="O9" s="384"/>
      <c r="P9" s="448"/>
      <c r="Q9" s="57">
        <f>DAY(DATE($U$1,$AA$1,1))</f>
        <v>1</v>
      </c>
      <c r="R9" s="58">
        <f>DAY(DATE($U$1,$AA$1,2))</f>
        <v>2</v>
      </c>
      <c r="S9" s="58">
        <f>DAY(DATE($U$1,$AA$1,3))</f>
        <v>3</v>
      </c>
      <c r="T9" s="58">
        <f>DAY(DATE($U$1,$AA$1,4))</f>
        <v>4</v>
      </c>
      <c r="U9" s="58">
        <f>DAY(DATE($U$1,$AA$1,5))</f>
        <v>5</v>
      </c>
      <c r="V9" s="58">
        <f>DAY(DATE($U$1,$AA$1,6))</f>
        <v>6</v>
      </c>
      <c r="W9" s="59">
        <f>DAY(DATE($U$1,$AA$1,7))</f>
        <v>7</v>
      </c>
      <c r="X9" s="57">
        <f>DAY(DATE($U$1,$AA$1,8))</f>
        <v>8</v>
      </c>
      <c r="Y9" s="58">
        <f>DAY(DATE($U$1,$AA$1,9))</f>
        <v>9</v>
      </c>
      <c r="Z9" s="58">
        <f>DAY(DATE($U$1,$AA$1,10))</f>
        <v>10</v>
      </c>
      <c r="AA9" s="58">
        <f>DAY(DATE($U$1,$AA$1,11))</f>
        <v>11</v>
      </c>
      <c r="AB9" s="58">
        <f>DAY(DATE($U$1,$AA$1,12))</f>
        <v>12</v>
      </c>
      <c r="AC9" s="58">
        <f>DAY(DATE($U$1,$AA$1,13))</f>
        <v>13</v>
      </c>
      <c r="AD9" s="60">
        <f>DAY(DATE($U$1,$AA$1,14))</f>
        <v>14</v>
      </c>
      <c r="AE9" s="61">
        <f>DAY(DATE($U$1,$AA$1,15))</f>
        <v>15</v>
      </c>
      <c r="AF9" s="58">
        <f>DAY(DATE($U$1,$AA$1,16))</f>
        <v>16</v>
      </c>
      <c r="AG9" s="58">
        <f>DAY(DATE($U$1,$AA$1,17))</f>
        <v>17</v>
      </c>
      <c r="AH9" s="58">
        <f>DAY(DATE($U$1,$AA$1,18))</f>
        <v>18</v>
      </c>
      <c r="AI9" s="58">
        <f>DAY(DATE($U$1,$AA$1,19))</f>
        <v>19</v>
      </c>
      <c r="AJ9" s="58">
        <f>DAY(DATE($U$1,$AA$1,20))</f>
        <v>20</v>
      </c>
      <c r="AK9" s="59">
        <f>DAY(DATE($U$1,$AA$1,21))</f>
        <v>21</v>
      </c>
      <c r="AL9" s="61">
        <f>DAY(DATE($U$1,$AA$1,22))</f>
        <v>22</v>
      </c>
      <c r="AM9" s="58">
        <f>DAY(DATE($U$1,$AA$1,23))</f>
        <v>23</v>
      </c>
      <c r="AN9" s="58">
        <f>DAY(DATE($U$1,$AA$1,24))</f>
        <v>24</v>
      </c>
      <c r="AO9" s="58">
        <f>DAY(DATE($U$1,$AA$1,25))</f>
        <v>25</v>
      </c>
      <c r="AP9" s="58">
        <f>DAY(DATE($U$1,$AA$1,26))</f>
        <v>26</v>
      </c>
      <c r="AQ9" s="58">
        <f>DAY(DATE($U$1,$AA$1,27))</f>
        <v>27</v>
      </c>
      <c r="AR9" s="59">
        <f>DAY(DATE($U$1,$AA$1,28))</f>
        <v>28</v>
      </c>
      <c r="AS9" s="57" t="str">
        <f>IF(BB4="暦月",IF(DAY(DATE($U$1,$AA$1,29))=29,29,""),"")</f>
        <v/>
      </c>
      <c r="AT9" s="58" t="str">
        <f>IF(BB4="暦月",IF(DAY(DATE($U$1,$AA$1,30))=30,30,""),"")</f>
        <v/>
      </c>
      <c r="AU9" s="59" t="str">
        <f>IF(BB4="暦月",IF(DAY(DATE($AA$1,$AF$1,31))=31,31,""),"")</f>
        <v/>
      </c>
      <c r="AV9" s="406"/>
      <c r="AW9" s="407"/>
      <c r="AX9" s="408"/>
      <c r="AY9" s="418"/>
      <c r="AZ9" s="419"/>
      <c r="BA9" s="420"/>
      <c r="BB9" s="429"/>
      <c r="BC9" s="429"/>
      <c r="BD9" s="429"/>
      <c r="BE9" s="429"/>
      <c r="BF9" s="429"/>
      <c r="BG9" s="430"/>
    </row>
    <row r="10" spans="1:59" ht="0.75" customHeight="1" x14ac:dyDescent="0.2">
      <c r="A10" s="440"/>
      <c r="B10" s="384"/>
      <c r="C10" s="384"/>
      <c r="D10" s="384"/>
      <c r="E10" s="384"/>
      <c r="F10" s="407"/>
      <c r="G10" s="407"/>
      <c r="H10" s="445"/>
      <c r="I10" s="446"/>
      <c r="J10" s="446"/>
      <c r="K10" s="384"/>
      <c r="L10" s="384"/>
      <c r="M10" s="384"/>
      <c r="N10" s="384"/>
      <c r="O10" s="384"/>
      <c r="P10" s="448"/>
      <c r="Q10" s="62">
        <f>WEEKDAY(DATE($AA$1,$AF$1,1))</f>
        <v>5</v>
      </c>
      <c r="R10" s="63">
        <f>WEEKDAY(DATE($AA$1,$AF$1,2))</f>
        <v>6</v>
      </c>
      <c r="S10" s="63">
        <f>WEEKDAY(DATE($AA$1,$AF$1,3))</f>
        <v>7</v>
      </c>
      <c r="T10" s="63">
        <f>WEEKDAY(DATE($AA$1,$AF$1,4))</f>
        <v>1</v>
      </c>
      <c r="U10" s="63">
        <f>WEEKDAY(DATE($AA$1,$AF$1,5))</f>
        <v>2</v>
      </c>
      <c r="V10" s="63">
        <f>WEEKDAY(DATE($AA$1,$AF$1,6))</f>
        <v>3</v>
      </c>
      <c r="W10" s="64">
        <f>WEEKDAY(DATE($AA$1,$AF$1,7))</f>
        <v>4</v>
      </c>
      <c r="X10" s="62">
        <f>WEEKDAY(DATE($AA$1,$AF$1,8))</f>
        <v>5</v>
      </c>
      <c r="Y10" s="63">
        <f>WEEKDAY(DATE($AA$1,$AF$1,9))</f>
        <v>6</v>
      </c>
      <c r="Z10" s="63">
        <f>WEEKDAY(DATE($AA$1,$AF$1,10))</f>
        <v>7</v>
      </c>
      <c r="AA10" s="63">
        <f>WEEKDAY(DATE($AA$1,$AF$1,11))</f>
        <v>1</v>
      </c>
      <c r="AB10" s="63">
        <f>WEEKDAY(DATE($AA$1,$AF$1,12))</f>
        <v>2</v>
      </c>
      <c r="AC10" s="63">
        <f>WEEKDAY(DATE($AA$1,$AF$1,13))</f>
        <v>3</v>
      </c>
      <c r="AD10" s="65">
        <f>WEEKDAY(DATE($AA$1,$AF$1,14))</f>
        <v>4</v>
      </c>
      <c r="AE10" s="66">
        <f>WEEKDAY(DATE($AA$1,$AF$1,15))</f>
        <v>5</v>
      </c>
      <c r="AF10" s="63">
        <f>WEEKDAY(DATE($AA$1,$AF$1,16))</f>
        <v>6</v>
      </c>
      <c r="AG10" s="63">
        <f>WEEKDAY(DATE($AA$1,$AF$1,17))</f>
        <v>7</v>
      </c>
      <c r="AH10" s="63">
        <f>WEEKDAY(DATE($AA$1,$AF$1,18))</f>
        <v>1</v>
      </c>
      <c r="AI10" s="63">
        <f>WEEKDAY(DATE($AA$1,$AF$1,19))</f>
        <v>2</v>
      </c>
      <c r="AJ10" s="63">
        <f>WEEKDAY(DATE($AA$1,$AF$1,20))</f>
        <v>3</v>
      </c>
      <c r="AK10" s="64">
        <f>WEEKDAY(DATE($AA$1,$AF$1,21))</f>
        <v>4</v>
      </c>
      <c r="AL10" s="66">
        <f>WEEKDAY(DATE($AA$1,$AF$1,22))</f>
        <v>5</v>
      </c>
      <c r="AM10" s="63">
        <f>WEEKDAY(DATE($AA$1,$AF$1,23))</f>
        <v>6</v>
      </c>
      <c r="AN10" s="63">
        <f>WEEKDAY(DATE($AA$1,$AF$1,24))</f>
        <v>7</v>
      </c>
      <c r="AO10" s="63">
        <f>WEEKDAY(DATE($AA$1,$AF$1,25))</f>
        <v>1</v>
      </c>
      <c r="AP10" s="63">
        <f>WEEKDAY(DATE($AA$1,$AF$1,26))</f>
        <v>2</v>
      </c>
      <c r="AQ10" s="63">
        <f>WEEKDAY(DATE($AA$1,$AF$1,27))</f>
        <v>3</v>
      </c>
      <c r="AR10" s="64">
        <f>WEEKDAY(DATE($AA$1,$AF$1,28))</f>
        <v>4</v>
      </c>
      <c r="AS10" s="62">
        <f>IF(AS9=29,WEEKDAY(DATE($AA$1,$AF$1,29)),0)</f>
        <v>0</v>
      </c>
      <c r="AT10" s="63">
        <f>IF(AT9=30,WEEKDAY(DATE($AA$1,$AF$1,30)),0)</f>
        <v>0</v>
      </c>
      <c r="AU10" s="64">
        <f>IF(AU9=31,WEEKDAY(DATE($AA$1,$AF$1,31)),0)</f>
        <v>0</v>
      </c>
      <c r="AV10" s="409"/>
      <c r="AW10" s="410"/>
      <c r="AX10" s="411"/>
      <c r="AY10" s="421"/>
      <c r="AZ10" s="422"/>
      <c r="BA10" s="423"/>
      <c r="BB10" s="429"/>
      <c r="BC10" s="429"/>
      <c r="BD10" s="429"/>
      <c r="BE10" s="429"/>
      <c r="BF10" s="429"/>
      <c r="BG10" s="430"/>
    </row>
    <row r="11" spans="1:59" ht="39.75" customHeight="1" thickBot="1" x14ac:dyDescent="0.25">
      <c r="A11" s="474"/>
      <c r="B11" s="372"/>
      <c r="C11" s="372"/>
      <c r="D11" s="372"/>
      <c r="E11" s="372"/>
      <c r="F11" s="413"/>
      <c r="G11" s="413"/>
      <c r="H11" s="475"/>
      <c r="I11" s="476"/>
      <c r="J11" s="476"/>
      <c r="K11" s="372"/>
      <c r="L11" s="372"/>
      <c r="M11" s="372"/>
      <c r="N11" s="372"/>
      <c r="O11" s="372"/>
      <c r="P11" s="477"/>
      <c r="Q11" s="67" t="str">
        <f>IF(Q10=1,"日",IF(Q10=2,"月",IF(Q10=3,"火",IF(Q10=4,"水",IF(Q10=5,"木",IF(Q10=6,"金","土"))))))</f>
        <v>木</v>
      </c>
      <c r="R11" s="68" t="str">
        <f t="shared" ref="R11:AR11" si="0">IF(R10=1,"日",IF(R10=2,"月",IF(R10=3,"火",IF(R10=4,"水",IF(R10=5,"木",IF(R10=6,"金","土"))))))</f>
        <v>金</v>
      </c>
      <c r="S11" s="68" t="str">
        <f t="shared" si="0"/>
        <v>土</v>
      </c>
      <c r="T11" s="68" t="str">
        <f t="shared" si="0"/>
        <v>日</v>
      </c>
      <c r="U11" s="68" t="str">
        <f t="shared" si="0"/>
        <v>月</v>
      </c>
      <c r="V11" s="68" t="str">
        <f t="shared" si="0"/>
        <v>火</v>
      </c>
      <c r="W11" s="69" t="str">
        <f t="shared" si="0"/>
        <v>水</v>
      </c>
      <c r="X11" s="67" t="str">
        <f t="shared" si="0"/>
        <v>木</v>
      </c>
      <c r="Y11" s="68" t="str">
        <f t="shared" si="0"/>
        <v>金</v>
      </c>
      <c r="Z11" s="68" t="str">
        <f t="shared" si="0"/>
        <v>土</v>
      </c>
      <c r="AA11" s="68" t="str">
        <f t="shared" si="0"/>
        <v>日</v>
      </c>
      <c r="AB11" s="68" t="str">
        <f t="shared" si="0"/>
        <v>月</v>
      </c>
      <c r="AC11" s="68" t="str">
        <f t="shared" si="0"/>
        <v>火</v>
      </c>
      <c r="AD11" s="70" t="str">
        <f t="shared" si="0"/>
        <v>水</v>
      </c>
      <c r="AE11" s="71" t="str">
        <f t="shared" si="0"/>
        <v>木</v>
      </c>
      <c r="AF11" s="68" t="str">
        <f t="shared" si="0"/>
        <v>金</v>
      </c>
      <c r="AG11" s="68" t="str">
        <f t="shared" si="0"/>
        <v>土</v>
      </c>
      <c r="AH11" s="68" t="str">
        <f t="shared" si="0"/>
        <v>日</v>
      </c>
      <c r="AI11" s="68" t="str">
        <f t="shared" si="0"/>
        <v>月</v>
      </c>
      <c r="AJ11" s="68" t="str">
        <f t="shared" si="0"/>
        <v>火</v>
      </c>
      <c r="AK11" s="69" t="str">
        <f t="shared" si="0"/>
        <v>水</v>
      </c>
      <c r="AL11" s="71" t="str">
        <f t="shared" si="0"/>
        <v>木</v>
      </c>
      <c r="AM11" s="68" t="str">
        <f t="shared" si="0"/>
        <v>金</v>
      </c>
      <c r="AN11" s="68" t="str">
        <f t="shared" si="0"/>
        <v>土</v>
      </c>
      <c r="AO11" s="68" t="str">
        <f t="shared" si="0"/>
        <v>日</v>
      </c>
      <c r="AP11" s="68" t="str">
        <f t="shared" si="0"/>
        <v>月</v>
      </c>
      <c r="AQ11" s="68" t="str">
        <f t="shared" si="0"/>
        <v>火</v>
      </c>
      <c r="AR11" s="69" t="str">
        <f t="shared" si="0"/>
        <v>水</v>
      </c>
      <c r="AS11" s="67" t="str">
        <f>IF(AS10=1,"日",IF(AS10=2,"月",IF(AS10=3,"火",IF(AS10=4,"水",IF(AS10=5,"木",IF(AS10=6,"金",IF(AS10=0,"","土")))))))</f>
        <v/>
      </c>
      <c r="AT11" s="68" t="str">
        <f>IF(AT10=1,"日",IF(AT10=2,"月",IF(AT10=3,"火",IF(AT10=4,"水",IF(AT10=5,"木",IF(AT10=6,"金",IF(AT10=0,"","土")))))))</f>
        <v/>
      </c>
      <c r="AU11" s="69" t="str">
        <f>IF(AU10=1,"日",IF(AU10=2,"月",IF(AU10=3,"火",IF(AU10=4,"水",IF(AU10=5,"木",IF(AU10=6,"金",IF(AU10=0,"","土")))))))</f>
        <v/>
      </c>
      <c r="AV11" s="412"/>
      <c r="AW11" s="413"/>
      <c r="AX11" s="414"/>
      <c r="AY11" s="424"/>
      <c r="AZ11" s="425"/>
      <c r="BA11" s="426"/>
      <c r="BB11" s="431"/>
      <c r="BC11" s="431"/>
      <c r="BD11" s="431"/>
      <c r="BE11" s="431"/>
      <c r="BF11" s="431"/>
      <c r="BG11" s="432"/>
    </row>
    <row r="12" spans="1:59" ht="42.75" customHeight="1" x14ac:dyDescent="0.2">
      <c r="A12" s="466" t="s">
        <v>171</v>
      </c>
      <c r="B12" s="467"/>
      <c r="C12" s="467"/>
      <c r="D12" s="467"/>
      <c r="E12" s="467"/>
      <c r="F12" s="393" t="s">
        <v>172</v>
      </c>
      <c r="G12" s="393"/>
      <c r="H12" s="468" t="s">
        <v>173</v>
      </c>
      <c r="I12" s="469"/>
      <c r="J12" s="470"/>
      <c r="K12" s="471" t="s">
        <v>174</v>
      </c>
      <c r="L12" s="472"/>
      <c r="M12" s="472"/>
      <c r="N12" s="472"/>
      <c r="O12" s="472"/>
      <c r="P12" s="473"/>
      <c r="Q12" s="119">
        <v>4</v>
      </c>
      <c r="R12" s="73">
        <v>4</v>
      </c>
      <c r="S12" s="73">
        <v>4</v>
      </c>
      <c r="T12" s="73">
        <v>4</v>
      </c>
      <c r="U12" s="73">
        <v>4</v>
      </c>
      <c r="V12" s="73"/>
      <c r="W12" s="74"/>
      <c r="X12" s="75">
        <v>4</v>
      </c>
      <c r="Y12" s="75">
        <v>4</v>
      </c>
      <c r="Z12" s="75">
        <v>4</v>
      </c>
      <c r="AA12" s="75">
        <v>4</v>
      </c>
      <c r="AB12" s="75">
        <v>4</v>
      </c>
      <c r="AC12" s="76"/>
      <c r="AD12" s="77"/>
      <c r="AE12" s="78">
        <v>4</v>
      </c>
      <c r="AF12" s="77">
        <v>4</v>
      </c>
      <c r="AG12" s="76">
        <v>4</v>
      </c>
      <c r="AH12" s="79">
        <v>4</v>
      </c>
      <c r="AI12" s="76">
        <v>4</v>
      </c>
      <c r="AJ12" s="76"/>
      <c r="AK12" s="80"/>
      <c r="AL12" s="78">
        <v>4</v>
      </c>
      <c r="AM12" s="76">
        <v>4</v>
      </c>
      <c r="AN12" s="75">
        <v>4</v>
      </c>
      <c r="AO12" s="75">
        <v>4</v>
      </c>
      <c r="AP12" s="75">
        <v>4</v>
      </c>
      <c r="AQ12" s="76"/>
      <c r="AR12" s="77"/>
      <c r="AS12" s="81"/>
      <c r="AT12" s="76"/>
      <c r="AU12" s="80"/>
      <c r="AV12" s="397">
        <f t="shared" ref="AV12:AV23" si="1">IF($BB$4="４週",SUM(Q12:AR12),IF($BB$4="暦月",SUM(Q12:AR12),""))</f>
        <v>80</v>
      </c>
      <c r="AW12" s="387"/>
      <c r="AX12" s="398"/>
      <c r="AY12" s="386">
        <f>IF($BB$4="４週",AV12/4,IF($BB$4="暦月",AV12/($BB$7/7),""))</f>
        <v>20</v>
      </c>
      <c r="AZ12" s="387"/>
      <c r="BA12" s="388"/>
      <c r="BB12" s="389" t="s">
        <v>175</v>
      </c>
      <c r="BC12" s="389"/>
      <c r="BD12" s="389"/>
      <c r="BE12" s="389"/>
      <c r="BF12" s="389"/>
      <c r="BG12" s="390"/>
    </row>
    <row r="13" spans="1:59" ht="42.75" customHeight="1" x14ac:dyDescent="0.2">
      <c r="A13" s="466" t="s">
        <v>140</v>
      </c>
      <c r="B13" s="467"/>
      <c r="C13" s="467"/>
      <c r="D13" s="467"/>
      <c r="E13" s="467"/>
      <c r="F13" s="368" t="s">
        <v>176</v>
      </c>
      <c r="G13" s="368"/>
      <c r="H13" s="368" t="s">
        <v>177</v>
      </c>
      <c r="I13" s="368"/>
      <c r="J13" s="368"/>
      <c r="K13" s="381" t="s">
        <v>178</v>
      </c>
      <c r="L13" s="381"/>
      <c r="M13" s="381"/>
      <c r="N13" s="381"/>
      <c r="O13" s="381"/>
      <c r="P13" s="382"/>
      <c r="Q13" s="86"/>
      <c r="R13" s="83">
        <v>8</v>
      </c>
      <c r="S13" s="83">
        <v>8</v>
      </c>
      <c r="T13" s="83">
        <v>8</v>
      </c>
      <c r="U13" s="83">
        <v>8</v>
      </c>
      <c r="V13" s="83">
        <v>8</v>
      </c>
      <c r="W13" s="84"/>
      <c r="X13" s="82">
        <v>8</v>
      </c>
      <c r="Y13" s="83">
        <v>8</v>
      </c>
      <c r="Z13" s="83">
        <v>8</v>
      </c>
      <c r="AA13" s="83">
        <v>8</v>
      </c>
      <c r="AB13" s="83"/>
      <c r="AC13" s="83">
        <v>8</v>
      </c>
      <c r="AD13" s="85"/>
      <c r="AE13" s="86"/>
      <c r="AF13" s="83">
        <v>8</v>
      </c>
      <c r="AG13" s="83">
        <v>8</v>
      </c>
      <c r="AH13" s="83">
        <v>8</v>
      </c>
      <c r="AI13" s="83">
        <v>8</v>
      </c>
      <c r="AJ13" s="83">
        <v>8</v>
      </c>
      <c r="AK13" s="84"/>
      <c r="AL13" s="86">
        <v>8</v>
      </c>
      <c r="AM13" s="83">
        <v>8</v>
      </c>
      <c r="AN13" s="83">
        <v>8</v>
      </c>
      <c r="AO13" s="83"/>
      <c r="AP13" s="83">
        <v>8</v>
      </c>
      <c r="AQ13" s="83">
        <v>8</v>
      </c>
      <c r="AR13" s="85"/>
      <c r="AS13" s="86"/>
      <c r="AT13" s="83"/>
      <c r="AU13" s="84"/>
      <c r="AV13" s="383">
        <f t="shared" si="1"/>
        <v>160</v>
      </c>
      <c r="AW13" s="384"/>
      <c r="AX13" s="385"/>
      <c r="AY13" s="386">
        <f t="shared" ref="AY13:AY26" si="2">IF($BB$4="４週",AV13/4,IF($BB$4="暦月",AV13/($BB$7/7),""))</f>
        <v>40</v>
      </c>
      <c r="AZ13" s="387"/>
      <c r="BA13" s="388"/>
      <c r="BB13" s="377"/>
      <c r="BC13" s="377"/>
      <c r="BD13" s="377"/>
      <c r="BE13" s="377"/>
      <c r="BF13" s="377"/>
      <c r="BG13" s="378"/>
    </row>
    <row r="14" spans="1:59" ht="42.75" customHeight="1" x14ac:dyDescent="0.2">
      <c r="A14" s="466" t="s">
        <v>140</v>
      </c>
      <c r="B14" s="467"/>
      <c r="C14" s="467"/>
      <c r="D14" s="467"/>
      <c r="E14" s="467"/>
      <c r="F14" s="368" t="s">
        <v>179</v>
      </c>
      <c r="G14" s="368"/>
      <c r="H14" s="368" t="s">
        <v>173</v>
      </c>
      <c r="I14" s="368"/>
      <c r="J14" s="368"/>
      <c r="K14" s="381" t="s">
        <v>180</v>
      </c>
      <c r="L14" s="381"/>
      <c r="M14" s="381"/>
      <c r="N14" s="381"/>
      <c r="O14" s="381"/>
      <c r="P14" s="382"/>
      <c r="Q14" s="90">
        <v>4</v>
      </c>
      <c r="R14" s="83">
        <v>4</v>
      </c>
      <c r="S14" s="83">
        <v>4</v>
      </c>
      <c r="T14" s="83">
        <v>4</v>
      </c>
      <c r="U14" s="83">
        <v>4</v>
      </c>
      <c r="V14" s="83"/>
      <c r="W14" s="84"/>
      <c r="X14" s="82">
        <v>4</v>
      </c>
      <c r="Y14" s="83">
        <v>4</v>
      </c>
      <c r="Z14" s="83">
        <v>4</v>
      </c>
      <c r="AA14" s="83">
        <v>4</v>
      </c>
      <c r="AB14" s="83">
        <v>4</v>
      </c>
      <c r="AC14" s="83"/>
      <c r="AD14" s="85"/>
      <c r="AE14" s="86">
        <v>4</v>
      </c>
      <c r="AF14" s="83">
        <v>4</v>
      </c>
      <c r="AG14" s="83">
        <v>4</v>
      </c>
      <c r="AH14" s="83">
        <v>4</v>
      </c>
      <c r="AI14" s="83">
        <v>4</v>
      </c>
      <c r="AJ14" s="83"/>
      <c r="AK14" s="88"/>
      <c r="AL14" s="86">
        <v>4</v>
      </c>
      <c r="AM14" s="83">
        <v>4</v>
      </c>
      <c r="AN14" s="83">
        <v>4</v>
      </c>
      <c r="AO14" s="83">
        <v>4</v>
      </c>
      <c r="AP14" s="83">
        <v>4</v>
      </c>
      <c r="AQ14" s="83"/>
      <c r="AR14" s="89"/>
      <c r="AS14" s="90"/>
      <c r="AT14" s="91"/>
      <c r="AU14" s="88"/>
      <c r="AV14" s="383">
        <f t="shared" si="1"/>
        <v>80</v>
      </c>
      <c r="AW14" s="384"/>
      <c r="AX14" s="385"/>
      <c r="AY14" s="386">
        <f t="shared" si="2"/>
        <v>20</v>
      </c>
      <c r="AZ14" s="387"/>
      <c r="BA14" s="388"/>
      <c r="BB14" s="377"/>
      <c r="BC14" s="377"/>
      <c r="BD14" s="377"/>
      <c r="BE14" s="377"/>
      <c r="BF14" s="377"/>
      <c r="BG14" s="378"/>
    </row>
    <row r="15" spans="1:59" ht="42.75" customHeight="1" x14ac:dyDescent="0.2">
      <c r="A15" s="466" t="s">
        <v>181</v>
      </c>
      <c r="B15" s="467"/>
      <c r="C15" s="467"/>
      <c r="D15" s="467"/>
      <c r="E15" s="467"/>
      <c r="F15" s="368" t="s">
        <v>172</v>
      </c>
      <c r="G15" s="368"/>
      <c r="H15" s="368" t="s">
        <v>173</v>
      </c>
      <c r="I15" s="368"/>
      <c r="J15" s="368"/>
      <c r="K15" s="381" t="s">
        <v>182</v>
      </c>
      <c r="L15" s="381"/>
      <c r="M15" s="381"/>
      <c r="N15" s="381"/>
      <c r="O15" s="381"/>
      <c r="P15" s="382"/>
      <c r="Q15" s="90">
        <v>4</v>
      </c>
      <c r="R15" s="83">
        <v>4</v>
      </c>
      <c r="S15" s="83">
        <v>4</v>
      </c>
      <c r="T15" s="83">
        <v>4</v>
      </c>
      <c r="U15" s="83">
        <v>4</v>
      </c>
      <c r="V15" s="83"/>
      <c r="W15" s="88"/>
      <c r="X15" s="82">
        <v>4</v>
      </c>
      <c r="Y15" s="83">
        <v>4</v>
      </c>
      <c r="Z15" s="83">
        <v>4</v>
      </c>
      <c r="AA15" s="83">
        <v>4</v>
      </c>
      <c r="AB15" s="83">
        <v>4</v>
      </c>
      <c r="AC15" s="83"/>
      <c r="AD15" s="89"/>
      <c r="AE15" s="86">
        <v>4</v>
      </c>
      <c r="AF15" s="83">
        <v>4</v>
      </c>
      <c r="AG15" s="83">
        <v>4</v>
      </c>
      <c r="AH15" s="83">
        <v>4</v>
      </c>
      <c r="AI15" s="83">
        <v>4</v>
      </c>
      <c r="AJ15" s="83"/>
      <c r="AK15" s="88"/>
      <c r="AL15" s="86">
        <v>4</v>
      </c>
      <c r="AM15" s="83">
        <v>4</v>
      </c>
      <c r="AN15" s="83">
        <v>4</v>
      </c>
      <c r="AO15" s="83">
        <v>4</v>
      </c>
      <c r="AP15" s="83">
        <v>4</v>
      </c>
      <c r="AQ15" s="83"/>
      <c r="AR15" s="89"/>
      <c r="AS15" s="90"/>
      <c r="AT15" s="91"/>
      <c r="AU15" s="88"/>
      <c r="AV15" s="383">
        <f t="shared" si="1"/>
        <v>80</v>
      </c>
      <c r="AW15" s="384"/>
      <c r="AX15" s="385"/>
      <c r="AY15" s="386">
        <f t="shared" si="2"/>
        <v>20</v>
      </c>
      <c r="AZ15" s="387"/>
      <c r="BA15" s="388"/>
      <c r="BB15" s="377" t="s">
        <v>183</v>
      </c>
      <c r="BC15" s="377"/>
      <c r="BD15" s="377"/>
      <c r="BE15" s="377"/>
      <c r="BF15" s="377"/>
      <c r="BG15" s="378"/>
    </row>
    <row r="16" spans="1:59" ht="42.75" customHeight="1" x14ac:dyDescent="0.2">
      <c r="A16" s="466" t="s">
        <v>181</v>
      </c>
      <c r="B16" s="467"/>
      <c r="C16" s="467"/>
      <c r="D16" s="467"/>
      <c r="E16" s="467"/>
      <c r="F16" s="368" t="s">
        <v>179</v>
      </c>
      <c r="G16" s="368"/>
      <c r="H16" s="368" t="s">
        <v>184</v>
      </c>
      <c r="I16" s="368"/>
      <c r="J16" s="368"/>
      <c r="K16" s="381"/>
      <c r="L16" s="381"/>
      <c r="M16" s="381"/>
      <c r="N16" s="381"/>
      <c r="O16" s="381"/>
      <c r="P16" s="382"/>
      <c r="Q16" s="90">
        <v>4</v>
      </c>
      <c r="R16" s="83">
        <v>4</v>
      </c>
      <c r="S16" s="83">
        <v>4</v>
      </c>
      <c r="T16" s="83">
        <v>4</v>
      </c>
      <c r="U16" s="83">
        <v>4</v>
      </c>
      <c r="V16" s="83"/>
      <c r="W16" s="88"/>
      <c r="X16" s="82">
        <v>4</v>
      </c>
      <c r="Y16" s="83">
        <v>4</v>
      </c>
      <c r="Z16" s="83">
        <v>4</v>
      </c>
      <c r="AA16" s="83">
        <v>4</v>
      </c>
      <c r="AB16" s="83">
        <v>4</v>
      </c>
      <c r="AC16" s="83"/>
      <c r="AD16" s="89"/>
      <c r="AE16" s="86">
        <v>4</v>
      </c>
      <c r="AF16" s="83">
        <v>4</v>
      </c>
      <c r="AG16" s="83">
        <v>4</v>
      </c>
      <c r="AH16" s="83">
        <v>4</v>
      </c>
      <c r="AI16" s="83">
        <v>4</v>
      </c>
      <c r="AJ16" s="83"/>
      <c r="AK16" s="88"/>
      <c r="AL16" s="86">
        <v>4</v>
      </c>
      <c r="AM16" s="83">
        <v>4</v>
      </c>
      <c r="AN16" s="83">
        <v>4</v>
      </c>
      <c r="AO16" s="83">
        <v>4</v>
      </c>
      <c r="AP16" s="83">
        <v>4</v>
      </c>
      <c r="AQ16" s="83"/>
      <c r="AR16" s="89"/>
      <c r="AS16" s="90"/>
      <c r="AT16" s="91"/>
      <c r="AU16" s="88"/>
      <c r="AV16" s="383">
        <f t="shared" si="1"/>
        <v>80</v>
      </c>
      <c r="AW16" s="384"/>
      <c r="AX16" s="385"/>
      <c r="AY16" s="386">
        <f t="shared" si="2"/>
        <v>20</v>
      </c>
      <c r="AZ16" s="387"/>
      <c r="BA16" s="388"/>
      <c r="BB16" s="377"/>
      <c r="BC16" s="377"/>
      <c r="BD16" s="377"/>
      <c r="BE16" s="377"/>
      <c r="BF16" s="377"/>
      <c r="BG16" s="378"/>
    </row>
    <row r="17" spans="1:59" ht="42.75" customHeight="1" x14ac:dyDescent="0.2">
      <c r="A17" s="466" t="s">
        <v>181</v>
      </c>
      <c r="B17" s="467"/>
      <c r="C17" s="467"/>
      <c r="D17" s="467"/>
      <c r="E17" s="467"/>
      <c r="F17" s="368" t="s">
        <v>179</v>
      </c>
      <c r="G17" s="368"/>
      <c r="H17" s="368" t="s">
        <v>184</v>
      </c>
      <c r="I17" s="368"/>
      <c r="J17" s="368"/>
      <c r="K17" s="381"/>
      <c r="L17" s="381"/>
      <c r="M17" s="381"/>
      <c r="N17" s="381"/>
      <c r="O17" s="381"/>
      <c r="P17" s="382"/>
      <c r="Q17" s="90"/>
      <c r="R17" s="83"/>
      <c r="S17" s="83"/>
      <c r="T17" s="83">
        <v>4</v>
      </c>
      <c r="U17" s="83">
        <v>4</v>
      </c>
      <c r="V17" s="83">
        <v>4</v>
      </c>
      <c r="W17" s="88"/>
      <c r="X17" s="82"/>
      <c r="Y17" s="83"/>
      <c r="Z17" s="83"/>
      <c r="AA17" s="83">
        <v>4</v>
      </c>
      <c r="AB17" s="83">
        <v>4</v>
      </c>
      <c r="AC17" s="83">
        <v>4</v>
      </c>
      <c r="AD17" s="89"/>
      <c r="AE17" s="86"/>
      <c r="AF17" s="83"/>
      <c r="AG17" s="83"/>
      <c r="AH17" s="83">
        <v>4</v>
      </c>
      <c r="AI17" s="83">
        <v>4</v>
      </c>
      <c r="AJ17" s="83">
        <v>4</v>
      </c>
      <c r="AK17" s="88"/>
      <c r="AL17" s="86"/>
      <c r="AM17" s="83"/>
      <c r="AN17" s="83"/>
      <c r="AO17" s="83">
        <v>4</v>
      </c>
      <c r="AP17" s="83">
        <v>4</v>
      </c>
      <c r="AQ17" s="83">
        <v>4</v>
      </c>
      <c r="AR17" s="89"/>
      <c r="AS17" s="90"/>
      <c r="AT17" s="91"/>
      <c r="AU17" s="88"/>
      <c r="AV17" s="383">
        <f t="shared" si="1"/>
        <v>48</v>
      </c>
      <c r="AW17" s="384"/>
      <c r="AX17" s="385"/>
      <c r="AY17" s="386">
        <f t="shared" si="2"/>
        <v>12</v>
      </c>
      <c r="AZ17" s="387"/>
      <c r="BA17" s="388"/>
      <c r="BB17" s="377"/>
      <c r="BC17" s="377"/>
      <c r="BD17" s="377"/>
      <c r="BE17" s="377"/>
      <c r="BF17" s="377"/>
      <c r="BG17" s="378"/>
    </row>
    <row r="18" spans="1:59" ht="42.75" customHeight="1" x14ac:dyDescent="0.2">
      <c r="A18" s="466" t="s">
        <v>185</v>
      </c>
      <c r="B18" s="467"/>
      <c r="C18" s="467"/>
      <c r="D18" s="467"/>
      <c r="E18" s="467"/>
      <c r="F18" s="368" t="s">
        <v>179</v>
      </c>
      <c r="G18" s="368"/>
      <c r="H18" s="368" t="s">
        <v>186</v>
      </c>
      <c r="I18" s="368"/>
      <c r="J18" s="368"/>
      <c r="K18" s="381"/>
      <c r="L18" s="381"/>
      <c r="M18" s="381"/>
      <c r="N18" s="381"/>
      <c r="O18" s="381"/>
      <c r="P18" s="382"/>
      <c r="Q18" s="90"/>
      <c r="R18" s="83">
        <v>2</v>
      </c>
      <c r="S18" s="83"/>
      <c r="T18" s="83">
        <v>2</v>
      </c>
      <c r="U18" s="83"/>
      <c r="V18" s="83"/>
      <c r="W18" s="88"/>
      <c r="X18" s="82"/>
      <c r="Y18" s="83">
        <v>2</v>
      </c>
      <c r="Z18" s="83"/>
      <c r="AA18" s="83">
        <v>2</v>
      </c>
      <c r="AB18" s="83"/>
      <c r="AC18" s="83"/>
      <c r="AD18" s="89"/>
      <c r="AE18" s="86"/>
      <c r="AF18" s="83">
        <v>2</v>
      </c>
      <c r="AG18" s="83"/>
      <c r="AH18" s="83">
        <v>2</v>
      </c>
      <c r="AI18" s="83"/>
      <c r="AJ18" s="83"/>
      <c r="AK18" s="88"/>
      <c r="AL18" s="86"/>
      <c r="AM18" s="83">
        <v>2</v>
      </c>
      <c r="AN18" s="83"/>
      <c r="AO18" s="83">
        <v>2</v>
      </c>
      <c r="AP18" s="83"/>
      <c r="AQ18" s="83"/>
      <c r="AR18" s="89"/>
      <c r="AS18" s="90"/>
      <c r="AT18" s="91"/>
      <c r="AU18" s="88"/>
      <c r="AV18" s="383">
        <f t="shared" si="1"/>
        <v>16</v>
      </c>
      <c r="AW18" s="384"/>
      <c r="AX18" s="385"/>
      <c r="AY18" s="386">
        <f t="shared" si="2"/>
        <v>4</v>
      </c>
      <c r="AZ18" s="387"/>
      <c r="BA18" s="388"/>
      <c r="BB18" s="377"/>
      <c r="BC18" s="377"/>
      <c r="BD18" s="377"/>
      <c r="BE18" s="377"/>
      <c r="BF18" s="377"/>
      <c r="BG18" s="378"/>
    </row>
    <row r="19" spans="1:59" ht="42.75" customHeight="1" x14ac:dyDescent="0.2">
      <c r="A19" s="466"/>
      <c r="B19" s="467"/>
      <c r="C19" s="467"/>
      <c r="D19" s="467"/>
      <c r="E19" s="467"/>
      <c r="F19" s="368"/>
      <c r="G19" s="368"/>
      <c r="H19" s="368"/>
      <c r="I19" s="368"/>
      <c r="J19" s="368"/>
      <c r="K19" s="381"/>
      <c r="L19" s="381"/>
      <c r="M19" s="381"/>
      <c r="N19" s="381"/>
      <c r="O19" s="381"/>
      <c r="P19" s="382"/>
      <c r="Q19" s="120"/>
      <c r="R19" s="83"/>
      <c r="S19" s="83"/>
      <c r="T19" s="83"/>
      <c r="U19" s="83"/>
      <c r="V19" s="83"/>
      <c r="W19" s="88"/>
      <c r="X19" s="92"/>
      <c r="Y19" s="83"/>
      <c r="Z19" s="76"/>
      <c r="AA19" s="83"/>
      <c r="AB19" s="83"/>
      <c r="AC19" s="83"/>
      <c r="AD19" s="89"/>
      <c r="AE19" s="90"/>
      <c r="AF19" s="83"/>
      <c r="AG19" s="83"/>
      <c r="AH19" s="83"/>
      <c r="AI19" s="83"/>
      <c r="AJ19" s="83"/>
      <c r="AK19" s="88"/>
      <c r="AL19" s="86"/>
      <c r="AM19" s="83"/>
      <c r="AN19" s="83"/>
      <c r="AO19" s="83"/>
      <c r="AP19" s="83"/>
      <c r="AQ19" s="83"/>
      <c r="AR19" s="89"/>
      <c r="AS19" s="90"/>
      <c r="AT19" s="91"/>
      <c r="AU19" s="88"/>
      <c r="AV19" s="383">
        <f t="shared" si="1"/>
        <v>0</v>
      </c>
      <c r="AW19" s="384"/>
      <c r="AX19" s="385"/>
      <c r="AY19" s="386">
        <f t="shared" si="2"/>
        <v>0</v>
      </c>
      <c r="AZ19" s="387"/>
      <c r="BA19" s="388"/>
      <c r="BB19" s="377"/>
      <c r="BC19" s="377"/>
      <c r="BD19" s="377"/>
      <c r="BE19" s="377"/>
      <c r="BF19" s="377"/>
      <c r="BG19" s="378"/>
    </row>
    <row r="20" spans="1:59" ht="42.75" customHeight="1" x14ac:dyDescent="0.2">
      <c r="A20" s="466"/>
      <c r="B20" s="467"/>
      <c r="C20" s="467"/>
      <c r="D20" s="467"/>
      <c r="E20" s="467"/>
      <c r="F20" s="368"/>
      <c r="G20" s="368"/>
      <c r="H20" s="368"/>
      <c r="I20" s="368"/>
      <c r="J20" s="368"/>
      <c r="K20" s="381"/>
      <c r="L20" s="381"/>
      <c r="M20" s="381"/>
      <c r="N20" s="381"/>
      <c r="O20" s="381"/>
      <c r="P20" s="382"/>
      <c r="Q20" s="90"/>
      <c r="R20" s="83"/>
      <c r="S20" s="83"/>
      <c r="T20" s="83"/>
      <c r="U20" s="83"/>
      <c r="V20" s="83"/>
      <c r="W20" s="84"/>
      <c r="X20" s="82"/>
      <c r="Y20" s="83"/>
      <c r="Z20" s="83"/>
      <c r="AA20" s="83"/>
      <c r="AB20" s="83"/>
      <c r="AC20" s="83"/>
      <c r="AD20" s="85"/>
      <c r="AE20" s="86"/>
      <c r="AF20" s="83"/>
      <c r="AG20" s="83"/>
      <c r="AH20" s="83"/>
      <c r="AI20" s="83"/>
      <c r="AJ20" s="83"/>
      <c r="AK20" s="84"/>
      <c r="AL20" s="86"/>
      <c r="AM20" s="83"/>
      <c r="AN20" s="83"/>
      <c r="AO20" s="83"/>
      <c r="AP20" s="83"/>
      <c r="AQ20" s="83"/>
      <c r="AR20" s="89"/>
      <c r="AS20" s="90"/>
      <c r="AT20" s="91"/>
      <c r="AU20" s="88"/>
      <c r="AV20" s="383">
        <f t="shared" si="1"/>
        <v>0</v>
      </c>
      <c r="AW20" s="384"/>
      <c r="AX20" s="385"/>
      <c r="AY20" s="386">
        <f t="shared" si="2"/>
        <v>0</v>
      </c>
      <c r="AZ20" s="387"/>
      <c r="BA20" s="388"/>
      <c r="BB20" s="377"/>
      <c r="BC20" s="377"/>
      <c r="BD20" s="377"/>
      <c r="BE20" s="377"/>
      <c r="BF20" s="377"/>
      <c r="BG20" s="378"/>
    </row>
    <row r="21" spans="1:59" ht="42.75" customHeight="1" x14ac:dyDescent="0.2">
      <c r="A21" s="466"/>
      <c r="B21" s="467"/>
      <c r="C21" s="467"/>
      <c r="D21" s="467"/>
      <c r="E21" s="467"/>
      <c r="F21" s="368"/>
      <c r="G21" s="368"/>
      <c r="H21" s="368"/>
      <c r="I21" s="368"/>
      <c r="J21" s="368"/>
      <c r="K21" s="381"/>
      <c r="L21" s="381"/>
      <c r="M21" s="381"/>
      <c r="N21" s="381"/>
      <c r="O21" s="381"/>
      <c r="P21" s="382"/>
      <c r="Q21" s="90"/>
      <c r="R21" s="91"/>
      <c r="S21" s="91"/>
      <c r="T21" s="91"/>
      <c r="U21" s="91"/>
      <c r="V21" s="91"/>
      <c r="W21" s="88"/>
      <c r="X21" s="87"/>
      <c r="Y21" s="91"/>
      <c r="Z21" s="91"/>
      <c r="AA21" s="91"/>
      <c r="AB21" s="91"/>
      <c r="AC21" s="91"/>
      <c r="AD21" s="89"/>
      <c r="AE21" s="90"/>
      <c r="AF21" s="91"/>
      <c r="AG21" s="83"/>
      <c r="AH21" s="83"/>
      <c r="AI21" s="91"/>
      <c r="AJ21" s="91"/>
      <c r="AK21" s="88"/>
      <c r="AL21" s="90"/>
      <c r="AM21" s="91"/>
      <c r="AN21" s="91"/>
      <c r="AO21" s="83"/>
      <c r="AP21" s="83"/>
      <c r="AQ21" s="91"/>
      <c r="AR21" s="89"/>
      <c r="AS21" s="90"/>
      <c r="AT21" s="91"/>
      <c r="AU21" s="88"/>
      <c r="AV21" s="383">
        <f t="shared" si="1"/>
        <v>0</v>
      </c>
      <c r="AW21" s="384"/>
      <c r="AX21" s="385"/>
      <c r="AY21" s="386">
        <f t="shared" si="2"/>
        <v>0</v>
      </c>
      <c r="AZ21" s="387"/>
      <c r="BA21" s="388"/>
      <c r="BB21" s="377"/>
      <c r="BC21" s="377"/>
      <c r="BD21" s="377"/>
      <c r="BE21" s="377"/>
      <c r="BF21" s="377"/>
      <c r="BG21" s="378"/>
    </row>
    <row r="22" spans="1:59" ht="42.75" customHeight="1" x14ac:dyDescent="0.2">
      <c r="A22" s="466"/>
      <c r="B22" s="467"/>
      <c r="C22" s="467"/>
      <c r="D22" s="467"/>
      <c r="E22" s="467"/>
      <c r="F22" s="368"/>
      <c r="G22" s="368"/>
      <c r="H22" s="368"/>
      <c r="I22" s="368"/>
      <c r="J22" s="368"/>
      <c r="K22" s="381"/>
      <c r="L22" s="381"/>
      <c r="M22" s="381"/>
      <c r="N22" s="381"/>
      <c r="O22" s="381"/>
      <c r="P22" s="382"/>
      <c r="Q22" s="90"/>
      <c r="R22" s="91"/>
      <c r="S22" s="91"/>
      <c r="T22" s="91"/>
      <c r="U22" s="91"/>
      <c r="V22" s="91"/>
      <c r="W22" s="88"/>
      <c r="X22" s="87"/>
      <c r="Y22" s="91"/>
      <c r="Z22" s="91"/>
      <c r="AA22" s="91"/>
      <c r="AB22" s="91"/>
      <c r="AC22" s="91"/>
      <c r="AD22" s="89"/>
      <c r="AE22" s="90"/>
      <c r="AF22" s="91"/>
      <c r="AG22" s="91"/>
      <c r="AH22" s="91"/>
      <c r="AI22" s="91"/>
      <c r="AJ22" s="91"/>
      <c r="AK22" s="88"/>
      <c r="AL22" s="90"/>
      <c r="AM22" s="91"/>
      <c r="AN22" s="91"/>
      <c r="AO22" s="91"/>
      <c r="AP22" s="91"/>
      <c r="AQ22" s="91"/>
      <c r="AR22" s="89"/>
      <c r="AS22" s="90"/>
      <c r="AT22" s="91"/>
      <c r="AU22" s="88"/>
      <c r="AV22" s="383">
        <f t="shared" si="1"/>
        <v>0</v>
      </c>
      <c r="AW22" s="384"/>
      <c r="AX22" s="385"/>
      <c r="AY22" s="386">
        <f t="shared" si="2"/>
        <v>0</v>
      </c>
      <c r="AZ22" s="387"/>
      <c r="BA22" s="388"/>
      <c r="BB22" s="377"/>
      <c r="BC22" s="377"/>
      <c r="BD22" s="377"/>
      <c r="BE22" s="377"/>
      <c r="BF22" s="377"/>
      <c r="BG22" s="378"/>
    </row>
    <row r="23" spans="1:59" ht="42.75" customHeight="1" x14ac:dyDescent="0.2">
      <c r="A23" s="466"/>
      <c r="B23" s="467"/>
      <c r="C23" s="467"/>
      <c r="D23" s="467"/>
      <c r="E23" s="467"/>
      <c r="F23" s="368"/>
      <c r="G23" s="368"/>
      <c r="H23" s="368"/>
      <c r="I23" s="368"/>
      <c r="J23" s="368"/>
      <c r="K23" s="381"/>
      <c r="L23" s="381"/>
      <c r="M23" s="381"/>
      <c r="N23" s="381"/>
      <c r="O23" s="381"/>
      <c r="P23" s="382"/>
      <c r="Q23" s="97"/>
      <c r="R23" s="94"/>
      <c r="S23" s="94"/>
      <c r="T23" s="94"/>
      <c r="U23" s="94"/>
      <c r="V23" s="94"/>
      <c r="W23" s="95"/>
      <c r="X23" s="93"/>
      <c r="Y23" s="94"/>
      <c r="Z23" s="94"/>
      <c r="AA23" s="94"/>
      <c r="AB23" s="94"/>
      <c r="AC23" s="94"/>
      <c r="AD23" s="96"/>
      <c r="AE23" s="97"/>
      <c r="AF23" s="94"/>
      <c r="AG23" s="94"/>
      <c r="AH23" s="94"/>
      <c r="AI23" s="94"/>
      <c r="AJ23" s="94"/>
      <c r="AK23" s="95"/>
      <c r="AL23" s="97"/>
      <c r="AM23" s="94"/>
      <c r="AN23" s="94"/>
      <c r="AO23" s="94"/>
      <c r="AP23" s="94"/>
      <c r="AQ23" s="94"/>
      <c r="AR23" s="96"/>
      <c r="AS23" s="97"/>
      <c r="AT23" s="94"/>
      <c r="AU23" s="95"/>
      <c r="AV23" s="383">
        <f t="shared" si="1"/>
        <v>0</v>
      </c>
      <c r="AW23" s="384"/>
      <c r="AX23" s="385"/>
      <c r="AY23" s="386">
        <f t="shared" si="2"/>
        <v>0</v>
      </c>
      <c r="AZ23" s="387"/>
      <c r="BA23" s="388"/>
      <c r="BB23" s="377"/>
      <c r="BC23" s="377"/>
      <c r="BD23" s="377"/>
      <c r="BE23" s="377"/>
      <c r="BF23" s="377"/>
      <c r="BG23" s="378"/>
    </row>
    <row r="24" spans="1:59" ht="42.75" customHeight="1" x14ac:dyDescent="0.2">
      <c r="A24" s="466"/>
      <c r="B24" s="467"/>
      <c r="C24" s="467"/>
      <c r="D24" s="467"/>
      <c r="E24" s="467"/>
      <c r="F24" s="368"/>
      <c r="G24" s="368"/>
      <c r="H24" s="368"/>
      <c r="I24" s="368"/>
      <c r="J24" s="368"/>
      <c r="K24" s="381"/>
      <c r="L24" s="381"/>
      <c r="M24" s="381"/>
      <c r="N24" s="381"/>
      <c r="O24" s="381"/>
      <c r="P24" s="382"/>
      <c r="Q24" s="97"/>
      <c r="R24" s="94"/>
      <c r="S24" s="94"/>
      <c r="T24" s="94"/>
      <c r="U24" s="94"/>
      <c r="V24" s="94"/>
      <c r="W24" s="95"/>
      <c r="X24" s="93"/>
      <c r="Y24" s="94"/>
      <c r="Z24" s="94"/>
      <c r="AA24" s="94"/>
      <c r="AB24" s="94"/>
      <c r="AC24" s="94"/>
      <c r="AD24" s="96"/>
      <c r="AE24" s="97"/>
      <c r="AF24" s="94"/>
      <c r="AG24" s="94"/>
      <c r="AH24" s="94"/>
      <c r="AI24" s="94"/>
      <c r="AJ24" s="94"/>
      <c r="AK24" s="95"/>
      <c r="AL24" s="97"/>
      <c r="AM24" s="94"/>
      <c r="AN24" s="94"/>
      <c r="AO24" s="94"/>
      <c r="AP24" s="94"/>
      <c r="AQ24" s="94"/>
      <c r="AR24" s="96"/>
      <c r="AS24" s="97"/>
      <c r="AT24" s="94"/>
      <c r="AU24" s="95"/>
      <c r="AV24" s="383">
        <f t="shared" ref="AV24:AV27" si="3">IF($BB$4="４週",SUM(Q24:AR24),IF($BB$4="暦月",SUM(Q24:AR24),""))</f>
        <v>0</v>
      </c>
      <c r="AW24" s="384"/>
      <c r="AX24" s="385"/>
      <c r="AY24" s="386">
        <f t="shared" si="2"/>
        <v>0</v>
      </c>
      <c r="AZ24" s="387"/>
      <c r="BA24" s="388"/>
      <c r="BB24" s="377"/>
      <c r="BC24" s="377"/>
      <c r="BD24" s="377"/>
      <c r="BE24" s="377"/>
      <c r="BF24" s="377"/>
      <c r="BG24" s="378"/>
    </row>
    <row r="25" spans="1:59" ht="42.75" customHeight="1" x14ac:dyDescent="0.2">
      <c r="A25" s="466"/>
      <c r="B25" s="467"/>
      <c r="C25" s="467"/>
      <c r="D25" s="467"/>
      <c r="E25" s="467"/>
      <c r="F25" s="368"/>
      <c r="G25" s="368"/>
      <c r="H25" s="368"/>
      <c r="I25" s="368"/>
      <c r="J25" s="368"/>
      <c r="K25" s="381"/>
      <c r="L25" s="381"/>
      <c r="M25" s="381"/>
      <c r="N25" s="381"/>
      <c r="O25" s="381"/>
      <c r="P25" s="382"/>
      <c r="Q25" s="97"/>
      <c r="R25" s="94"/>
      <c r="S25" s="94"/>
      <c r="T25" s="94"/>
      <c r="U25" s="94"/>
      <c r="V25" s="94"/>
      <c r="W25" s="95"/>
      <c r="X25" s="93"/>
      <c r="Y25" s="94"/>
      <c r="Z25" s="94"/>
      <c r="AA25" s="94"/>
      <c r="AB25" s="94"/>
      <c r="AC25" s="94"/>
      <c r="AD25" s="96"/>
      <c r="AE25" s="97"/>
      <c r="AF25" s="94"/>
      <c r="AG25" s="94"/>
      <c r="AH25" s="94"/>
      <c r="AI25" s="94"/>
      <c r="AJ25" s="94"/>
      <c r="AK25" s="95"/>
      <c r="AL25" s="97"/>
      <c r="AM25" s="94"/>
      <c r="AN25" s="94"/>
      <c r="AO25" s="94"/>
      <c r="AP25" s="94"/>
      <c r="AQ25" s="94"/>
      <c r="AR25" s="96"/>
      <c r="AS25" s="97"/>
      <c r="AT25" s="94"/>
      <c r="AU25" s="95"/>
      <c r="AV25" s="383">
        <f t="shared" si="3"/>
        <v>0</v>
      </c>
      <c r="AW25" s="384"/>
      <c r="AX25" s="385"/>
      <c r="AY25" s="386">
        <f t="shared" si="2"/>
        <v>0</v>
      </c>
      <c r="AZ25" s="387"/>
      <c r="BA25" s="388"/>
      <c r="BB25" s="377"/>
      <c r="BC25" s="377"/>
      <c r="BD25" s="377"/>
      <c r="BE25" s="377"/>
      <c r="BF25" s="377"/>
      <c r="BG25" s="378"/>
    </row>
    <row r="26" spans="1:59" ht="42.75" customHeight="1" x14ac:dyDescent="0.2">
      <c r="A26" s="466"/>
      <c r="B26" s="467"/>
      <c r="C26" s="467"/>
      <c r="D26" s="467"/>
      <c r="E26" s="467"/>
      <c r="F26" s="368"/>
      <c r="G26" s="368"/>
      <c r="H26" s="368"/>
      <c r="I26" s="368"/>
      <c r="J26" s="368"/>
      <c r="K26" s="381"/>
      <c r="L26" s="381"/>
      <c r="M26" s="381"/>
      <c r="N26" s="381"/>
      <c r="O26" s="381"/>
      <c r="P26" s="382"/>
      <c r="Q26" s="97"/>
      <c r="R26" s="94"/>
      <c r="S26" s="94"/>
      <c r="T26" s="94"/>
      <c r="U26" s="94"/>
      <c r="V26" s="94"/>
      <c r="W26" s="95"/>
      <c r="X26" s="93"/>
      <c r="Y26" s="94"/>
      <c r="Z26" s="94"/>
      <c r="AA26" s="94"/>
      <c r="AB26" s="94"/>
      <c r="AC26" s="94"/>
      <c r="AD26" s="96"/>
      <c r="AE26" s="97"/>
      <c r="AF26" s="94"/>
      <c r="AG26" s="94"/>
      <c r="AH26" s="94"/>
      <c r="AI26" s="94"/>
      <c r="AJ26" s="94"/>
      <c r="AK26" s="95"/>
      <c r="AL26" s="97"/>
      <c r="AM26" s="94"/>
      <c r="AN26" s="94"/>
      <c r="AO26" s="94"/>
      <c r="AP26" s="94"/>
      <c r="AQ26" s="94"/>
      <c r="AR26" s="96"/>
      <c r="AS26" s="97"/>
      <c r="AT26" s="94"/>
      <c r="AU26" s="95"/>
      <c r="AV26" s="383">
        <f t="shared" si="3"/>
        <v>0</v>
      </c>
      <c r="AW26" s="384"/>
      <c r="AX26" s="385"/>
      <c r="AY26" s="386">
        <f t="shared" si="2"/>
        <v>0</v>
      </c>
      <c r="AZ26" s="387"/>
      <c r="BA26" s="388"/>
      <c r="BB26" s="377"/>
      <c r="BC26" s="377"/>
      <c r="BD26" s="377"/>
      <c r="BE26" s="377"/>
      <c r="BF26" s="377"/>
      <c r="BG26" s="378"/>
    </row>
    <row r="27" spans="1:59" ht="42.75" customHeight="1" x14ac:dyDescent="0.2">
      <c r="A27" s="466"/>
      <c r="B27" s="467"/>
      <c r="C27" s="467"/>
      <c r="D27" s="467"/>
      <c r="E27" s="467"/>
      <c r="F27" s="368"/>
      <c r="G27" s="368"/>
      <c r="H27" s="368"/>
      <c r="I27" s="368"/>
      <c r="J27" s="368"/>
      <c r="K27" s="381"/>
      <c r="L27" s="381"/>
      <c r="M27" s="381"/>
      <c r="N27" s="381"/>
      <c r="O27" s="381"/>
      <c r="P27" s="382"/>
      <c r="Q27" s="97"/>
      <c r="R27" s="94"/>
      <c r="S27" s="94"/>
      <c r="T27" s="94"/>
      <c r="U27" s="94"/>
      <c r="V27" s="94"/>
      <c r="W27" s="95"/>
      <c r="X27" s="93"/>
      <c r="Y27" s="94"/>
      <c r="Z27" s="94"/>
      <c r="AA27" s="94"/>
      <c r="AB27" s="94"/>
      <c r="AC27" s="94"/>
      <c r="AD27" s="96"/>
      <c r="AE27" s="97"/>
      <c r="AF27" s="94"/>
      <c r="AG27" s="94"/>
      <c r="AH27" s="94"/>
      <c r="AI27" s="94"/>
      <c r="AJ27" s="94"/>
      <c r="AK27" s="95"/>
      <c r="AL27" s="97"/>
      <c r="AM27" s="94"/>
      <c r="AN27" s="94"/>
      <c r="AO27" s="94"/>
      <c r="AP27" s="94"/>
      <c r="AQ27" s="94"/>
      <c r="AR27" s="96"/>
      <c r="AS27" s="97"/>
      <c r="AT27" s="94"/>
      <c r="AU27" s="95"/>
      <c r="AV27" s="383">
        <f t="shared" si="3"/>
        <v>0</v>
      </c>
      <c r="AW27" s="384"/>
      <c r="AX27" s="385"/>
      <c r="AY27" s="386">
        <f>IF($BB$4="４週",AV27/4,IF($BB$4="暦月",AV27/($BB$7/7),""))</f>
        <v>0</v>
      </c>
      <c r="AZ27" s="387"/>
      <c r="BA27" s="388"/>
      <c r="BB27" s="377"/>
      <c r="BC27" s="377"/>
      <c r="BD27" s="377"/>
      <c r="BE27" s="377"/>
      <c r="BF27" s="377"/>
      <c r="BG27" s="378"/>
    </row>
    <row r="28" spans="1:59" ht="42.75" customHeight="1" thickBot="1" x14ac:dyDescent="0.25">
      <c r="A28" s="466"/>
      <c r="B28" s="467"/>
      <c r="C28" s="467"/>
      <c r="D28" s="467"/>
      <c r="E28" s="467"/>
      <c r="F28" s="367"/>
      <c r="G28" s="367"/>
      <c r="H28" s="367"/>
      <c r="I28" s="367"/>
      <c r="J28" s="367"/>
      <c r="K28" s="369"/>
      <c r="L28" s="369"/>
      <c r="M28" s="369"/>
      <c r="N28" s="369"/>
      <c r="O28" s="369"/>
      <c r="P28" s="370"/>
      <c r="Q28" s="102"/>
      <c r="R28" s="99"/>
      <c r="S28" s="99"/>
      <c r="T28" s="99"/>
      <c r="U28" s="99"/>
      <c r="V28" s="99"/>
      <c r="W28" s="100"/>
      <c r="X28" s="98"/>
      <c r="Y28" s="99"/>
      <c r="Z28" s="99"/>
      <c r="AA28" s="99"/>
      <c r="AB28" s="99"/>
      <c r="AC28" s="99"/>
      <c r="AD28" s="101"/>
      <c r="AE28" s="102"/>
      <c r="AF28" s="99"/>
      <c r="AG28" s="99"/>
      <c r="AH28" s="99"/>
      <c r="AI28" s="99"/>
      <c r="AJ28" s="99"/>
      <c r="AK28" s="100"/>
      <c r="AL28" s="102"/>
      <c r="AM28" s="99"/>
      <c r="AN28" s="99"/>
      <c r="AO28" s="99"/>
      <c r="AP28" s="99"/>
      <c r="AQ28" s="99"/>
      <c r="AR28" s="101"/>
      <c r="AS28" s="102"/>
      <c r="AT28" s="99"/>
      <c r="AU28" s="100"/>
      <c r="AV28" s="371">
        <f>IF($BB$4="４週",SUM(Q28:AR28),IF($BB$4="暦月",SUM(Q28:AR28),""))</f>
        <v>0</v>
      </c>
      <c r="AW28" s="372"/>
      <c r="AX28" s="373"/>
      <c r="AY28" s="374">
        <f>IF($BB$4="４週",AV28/4,IF($BB$4="暦月",AV28/($BB$7/7),""))</f>
        <v>0</v>
      </c>
      <c r="AZ28" s="375"/>
      <c r="BA28" s="376"/>
      <c r="BB28" s="361"/>
      <c r="BC28" s="361"/>
      <c r="BD28" s="361"/>
      <c r="BE28" s="361"/>
      <c r="BF28" s="361"/>
      <c r="BG28" s="362"/>
    </row>
    <row r="29" spans="1:59" ht="27" customHeight="1" x14ac:dyDescent="0.2">
      <c r="A29" s="363" t="s">
        <v>2</v>
      </c>
      <c r="B29" s="363"/>
      <c r="C29" s="103">
        <v>1</v>
      </c>
      <c r="D29" s="104" t="s">
        <v>187</v>
      </c>
      <c r="E29" s="47"/>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row>
    <row r="30" spans="1:59" ht="27" customHeight="1" x14ac:dyDescent="0.2">
      <c r="A30" s="46"/>
      <c r="B30" s="46"/>
      <c r="C30" s="46">
        <v>2</v>
      </c>
      <c r="D30" s="46" t="s">
        <v>106</v>
      </c>
      <c r="E30" s="47"/>
      <c r="F30" s="46"/>
      <c r="G30" s="105"/>
      <c r="H30" s="105"/>
      <c r="I30" s="46"/>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c r="AW30" s="105"/>
      <c r="AX30" s="105"/>
      <c r="AY30" s="105"/>
      <c r="AZ30" s="105"/>
      <c r="BA30" s="105"/>
      <c r="BB30" s="105"/>
      <c r="BC30" s="105"/>
      <c r="BD30" s="105"/>
      <c r="BE30" s="105"/>
      <c r="BF30" s="105"/>
      <c r="BG30" s="46"/>
    </row>
    <row r="31" spans="1:59" ht="27" customHeight="1" x14ac:dyDescent="0.2">
      <c r="A31" s="46"/>
      <c r="B31" s="46"/>
      <c r="C31" s="46">
        <v>3</v>
      </c>
      <c r="D31" s="46" t="s">
        <v>69</v>
      </c>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row>
    <row r="32" spans="1:59" ht="27" customHeight="1" x14ac:dyDescent="0.2">
      <c r="A32" s="46"/>
      <c r="B32" s="46"/>
      <c r="C32" s="46">
        <v>4</v>
      </c>
      <c r="D32" s="364" t="s">
        <v>70</v>
      </c>
      <c r="E32" s="364"/>
      <c r="F32" s="364"/>
      <c r="G32" s="364"/>
      <c r="H32" s="364"/>
      <c r="I32" s="364"/>
      <c r="J32" s="364"/>
      <c r="K32" s="364"/>
      <c r="L32" s="364"/>
      <c r="M32" s="364"/>
      <c r="N32" s="364"/>
      <c r="O32" s="364"/>
      <c r="P32" s="364"/>
      <c r="Q32" s="364"/>
      <c r="R32" s="364"/>
      <c r="S32" s="364"/>
      <c r="T32" s="364"/>
      <c r="U32" s="364"/>
      <c r="V32" s="364"/>
      <c r="W32" s="364"/>
      <c r="X32" s="364"/>
      <c r="Y32" s="364"/>
      <c r="Z32" s="364"/>
      <c r="AA32" s="364"/>
      <c r="AB32" s="364"/>
      <c r="AC32" s="364"/>
      <c r="AD32" s="364"/>
      <c r="AE32" s="364"/>
      <c r="AF32" s="364"/>
      <c r="AG32" s="364"/>
      <c r="AH32" s="364"/>
      <c r="AI32" s="364"/>
      <c r="AJ32" s="364"/>
      <c r="AK32" s="364"/>
      <c r="AL32" s="364"/>
      <c r="AM32" s="364"/>
      <c r="AN32" s="364"/>
      <c r="AO32" s="364"/>
      <c r="AP32" s="364"/>
      <c r="AQ32" s="364"/>
      <c r="AR32" s="364"/>
      <c r="AS32" s="364"/>
      <c r="AT32" s="364"/>
      <c r="AU32" s="364"/>
      <c r="AV32" s="364"/>
      <c r="AW32" s="364"/>
      <c r="AX32" s="364"/>
      <c r="AY32" s="364"/>
      <c r="AZ32" s="364"/>
      <c r="BA32" s="364"/>
      <c r="BB32" s="364"/>
      <c r="BC32" s="364"/>
      <c r="BD32" s="364"/>
      <c r="BE32" s="364"/>
      <c r="BF32" s="364"/>
      <c r="BG32" s="364"/>
    </row>
    <row r="33" spans="1:59" ht="27" customHeight="1" x14ac:dyDescent="0.2">
      <c r="A33" s="46"/>
      <c r="B33" s="46"/>
      <c r="C33" s="46">
        <v>5</v>
      </c>
      <c r="D33" s="364" t="s">
        <v>107</v>
      </c>
      <c r="E33" s="364"/>
      <c r="F33" s="364"/>
      <c r="G33" s="364"/>
      <c r="H33" s="364"/>
      <c r="I33" s="364"/>
      <c r="J33" s="364"/>
      <c r="K33" s="364"/>
      <c r="L33" s="364"/>
      <c r="M33" s="364"/>
      <c r="N33" s="364"/>
      <c r="O33" s="364"/>
      <c r="P33" s="364"/>
      <c r="Q33" s="364"/>
      <c r="R33" s="364"/>
      <c r="S33" s="364"/>
      <c r="T33" s="364"/>
      <c r="U33" s="364"/>
      <c r="V33" s="364"/>
      <c r="W33" s="364"/>
      <c r="X33" s="364"/>
      <c r="Y33" s="364"/>
      <c r="Z33" s="364"/>
      <c r="AA33" s="364"/>
      <c r="AB33" s="364"/>
      <c r="AC33" s="364"/>
      <c r="AD33" s="364"/>
      <c r="AE33" s="364"/>
      <c r="AF33" s="364"/>
      <c r="AG33" s="364"/>
      <c r="AH33" s="364"/>
      <c r="AI33" s="364"/>
      <c r="AJ33" s="364"/>
      <c r="AK33" s="364"/>
      <c r="AL33" s="364"/>
      <c r="AM33" s="364"/>
      <c r="AN33" s="364"/>
      <c r="AO33" s="364"/>
      <c r="AP33" s="364"/>
      <c r="AQ33" s="364"/>
      <c r="AR33" s="364"/>
      <c r="AS33" s="364"/>
      <c r="AT33" s="364"/>
      <c r="AU33" s="364"/>
      <c r="AV33" s="364"/>
      <c r="AW33" s="364"/>
      <c r="AX33" s="364"/>
      <c r="AY33" s="364"/>
      <c r="AZ33" s="364"/>
      <c r="BA33" s="364"/>
      <c r="BB33" s="364"/>
      <c r="BC33" s="364"/>
      <c r="BD33" s="364"/>
      <c r="BE33" s="364"/>
      <c r="BF33" s="364"/>
      <c r="BG33" s="46"/>
    </row>
    <row r="34" spans="1:59" ht="27" customHeight="1" x14ac:dyDescent="0.2">
      <c r="A34" s="46"/>
      <c r="B34" s="46"/>
      <c r="C34" s="46">
        <v>6</v>
      </c>
      <c r="D34" s="364" t="s">
        <v>108</v>
      </c>
      <c r="E34" s="364"/>
      <c r="F34" s="364"/>
      <c r="G34" s="364"/>
      <c r="H34" s="364"/>
      <c r="I34" s="364"/>
      <c r="J34" s="364"/>
      <c r="K34" s="364"/>
      <c r="L34" s="364"/>
      <c r="M34" s="364"/>
      <c r="N34" s="364"/>
      <c r="O34" s="364"/>
      <c r="P34" s="364"/>
      <c r="Q34" s="364"/>
      <c r="R34" s="364"/>
      <c r="S34" s="364"/>
      <c r="T34" s="364"/>
      <c r="U34" s="364"/>
      <c r="V34" s="364"/>
      <c r="W34" s="364"/>
      <c r="X34" s="364"/>
      <c r="Y34" s="364"/>
      <c r="Z34" s="364"/>
      <c r="AA34" s="364"/>
      <c r="AB34" s="364"/>
      <c r="AC34" s="364"/>
      <c r="AD34" s="364"/>
      <c r="AE34" s="364"/>
      <c r="AF34" s="364"/>
      <c r="AG34" s="364"/>
      <c r="AH34" s="364"/>
      <c r="AI34" s="364"/>
      <c r="AJ34" s="364"/>
      <c r="AK34" s="364"/>
      <c r="AL34" s="364"/>
      <c r="AM34" s="364"/>
      <c r="AN34" s="364"/>
      <c r="AO34" s="364"/>
      <c r="AP34" s="364"/>
      <c r="AQ34" s="364"/>
      <c r="AR34" s="364"/>
      <c r="AS34" s="364"/>
      <c r="AT34" s="364"/>
      <c r="AU34" s="364"/>
      <c r="AV34" s="364"/>
      <c r="AW34" s="364"/>
      <c r="AX34" s="364"/>
      <c r="AY34" s="364"/>
      <c r="AZ34" s="364"/>
      <c r="BA34" s="364"/>
      <c r="BB34" s="364"/>
      <c r="BC34" s="364"/>
      <c r="BD34" s="364"/>
      <c r="BE34" s="364"/>
      <c r="BF34" s="364"/>
      <c r="BG34" s="364"/>
    </row>
    <row r="35" spans="1:59" ht="27" customHeight="1" x14ac:dyDescent="0.2">
      <c r="A35" s="46"/>
      <c r="B35" s="46"/>
      <c r="C35" s="46"/>
      <c r="D35" s="357" t="s">
        <v>109</v>
      </c>
      <c r="E35" s="357"/>
      <c r="F35" s="357"/>
      <c r="G35" s="357"/>
      <c r="H35" s="357"/>
      <c r="I35" s="357"/>
      <c r="J35" s="357"/>
      <c r="K35" s="357"/>
      <c r="L35" s="357"/>
      <c r="M35" s="357"/>
      <c r="N35" s="357"/>
      <c r="O35" s="357"/>
      <c r="P35" s="357"/>
      <c r="Q35" s="357"/>
      <c r="R35" s="357"/>
      <c r="S35" s="357"/>
      <c r="T35" s="357"/>
      <c r="U35" s="357"/>
      <c r="V35" s="357"/>
      <c r="W35" s="357"/>
      <c r="X35" s="357"/>
      <c r="Y35" s="357"/>
      <c r="Z35" s="357"/>
      <c r="AA35" s="357"/>
      <c r="AB35" s="357"/>
      <c r="AC35" s="357"/>
      <c r="AD35" s="357"/>
      <c r="AE35" s="357"/>
      <c r="AF35" s="357"/>
      <c r="AG35" s="357"/>
      <c r="AH35" s="357"/>
      <c r="AI35" s="357"/>
      <c r="AJ35" s="357"/>
      <c r="AK35" s="357"/>
      <c r="AL35" s="357"/>
      <c r="AM35" s="357"/>
      <c r="AN35" s="357"/>
      <c r="AO35" s="357"/>
      <c r="AP35" s="357"/>
      <c r="AQ35" s="357"/>
      <c r="AR35" s="357"/>
      <c r="AS35" s="357"/>
      <c r="AT35" s="357"/>
      <c r="AU35" s="357"/>
      <c r="AV35" s="357"/>
      <c r="AW35" s="357"/>
      <c r="AX35" s="357"/>
      <c r="AY35" s="357"/>
      <c r="AZ35" s="357"/>
      <c r="BA35" s="357"/>
      <c r="BB35" s="357"/>
      <c r="BC35" s="357"/>
      <c r="BD35" s="357"/>
      <c r="BE35" s="357"/>
      <c r="BF35" s="357"/>
      <c r="BG35" s="106"/>
    </row>
    <row r="36" spans="1:59" ht="27" customHeight="1" x14ac:dyDescent="0.2">
      <c r="A36" s="46"/>
      <c r="B36" s="46"/>
      <c r="D36" s="357" t="s">
        <v>110</v>
      </c>
      <c r="E36" s="357"/>
      <c r="F36" s="357"/>
      <c r="G36" s="357"/>
      <c r="H36" s="357"/>
      <c r="I36" s="357"/>
      <c r="J36" s="357"/>
      <c r="K36" s="357"/>
      <c r="L36" s="357"/>
      <c r="M36" s="357"/>
      <c r="N36" s="357"/>
      <c r="O36" s="357"/>
      <c r="P36" s="357"/>
      <c r="Q36" s="357"/>
      <c r="R36" s="357"/>
      <c r="S36" s="357"/>
      <c r="T36" s="357"/>
      <c r="U36" s="357"/>
      <c r="V36" s="357"/>
      <c r="W36" s="357"/>
      <c r="X36" s="357"/>
      <c r="Y36" s="357"/>
      <c r="Z36" s="357"/>
      <c r="AA36" s="357"/>
      <c r="AB36" s="357"/>
      <c r="AC36" s="357"/>
      <c r="AD36" s="357"/>
      <c r="AE36" s="357"/>
      <c r="AF36" s="357"/>
      <c r="AG36" s="357"/>
      <c r="AH36" s="357"/>
      <c r="AI36" s="357"/>
      <c r="AJ36" s="357"/>
      <c r="AK36" s="357"/>
      <c r="AL36" s="357"/>
      <c r="AM36" s="357"/>
      <c r="AN36" s="357"/>
      <c r="AO36" s="357"/>
      <c r="AP36" s="357"/>
      <c r="AQ36" s="357"/>
      <c r="AR36" s="357"/>
      <c r="AS36" s="357"/>
      <c r="AT36" s="357"/>
      <c r="AU36" s="357"/>
      <c r="AV36" s="357"/>
      <c r="AW36" s="357"/>
      <c r="AX36" s="357"/>
      <c r="AY36" s="357"/>
      <c r="AZ36" s="357"/>
      <c r="BA36" s="357"/>
      <c r="BB36" s="357"/>
      <c r="BC36" s="357"/>
      <c r="BD36" s="357"/>
      <c r="BE36" s="357"/>
      <c r="BF36" s="357"/>
      <c r="BG36" s="105"/>
    </row>
    <row r="37" spans="1:59" ht="27" customHeight="1" x14ac:dyDescent="0.2">
      <c r="A37" s="46"/>
      <c r="B37" s="46"/>
      <c r="C37" s="46">
        <v>7</v>
      </c>
      <c r="D37" s="358" t="s">
        <v>188</v>
      </c>
      <c r="E37" s="358"/>
      <c r="F37" s="358"/>
      <c r="G37" s="358"/>
      <c r="H37" s="358"/>
      <c r="I37" s="358"/>
      <c r="J37" s="358"/>
      <c r="K37" s="358"/>
      <c r="L37" s="358"/>
      <c r="M37" s="358"/>
      <c r="N37" s="358"/>
      <c r="O37" s="358"/>
      <c r="P37" s="358"/>
      <c r="Q37" s="358"/>
      <c r="R37" s="358"/>
      <c r="S37" s="358"/>
      <c r="T37" s="358"/>
      <c r="U37" s="358"/>
      <c r="V37" s="358"/>
      <c r="W37" s="358"/>
      <c r="X37" s="358"/>
      <c r="Y37" s="358"/>
      <c r="Z37" s="358"/>
      <c r="AA37" s="358"/>
      <c r="AB37" s="358"/>
      <c r="AC37" s="358"/>
      <c r="AD37" s="358"/>
      <c r="AE37" s="358"/>
      <c r="AF37" s="358"/>
      <c r="AG37" s="358"/>
      <c r="AH37" s="358"/>
      <c r="AI37" s="358"/>
      <c r="AJ37" s="358"/>
      <c r="AK37" s="105"/>
      <c r="AL37" s="105"/>
      <c r="AM37" s="105"/>
      <c r="AN37" s="105"/>
      <c r="AO37" s="105"/>
      <c r="AP37" s="105"/>
      <c r="AQ37" s="105"/>
      <c r="AR37" s="105"/>
      <c r="AS37" s="105"/>
      <c r="AT37" s="105"/>
      <c r="AU37" s="105"/>
      <c r="AV37" s="105"/>
      <c r="AW37" s="105"/>
      <c r="AX37" s="105"/>
      <c r="AY37" s="105"/>
      <c r="AZ37" s="105"/>
      <c r="BA37" s="105"/>
      <c r="BB37" s="105"/>
      <c r="BC37" s="105"/>
      <c r="BD37" s="105"/>
      <c r="BE37" s="105"/>
      <c r="BF37" s="105"/>
      <c r="BG37" s="46"/>
    </row>
    <row r="38" spans="1:59" ht="27" customHeight="1" x14ac:dyDescent="0.2">
      <c r="A38" s="46"/>
      <c r="B38" s="46"/>
      <c r="C38" s="46">
        <v>8</v>
      </c>
      <c r="D38" s="105" t="s">
        <v>112</v>
      </c>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46"/>
    </row>
    <row r="39" spans="1:59" ht="27" customHeight="1" x14ac:dyDescent="0.2">
      <c r="A39" s="46"/>
      <c r="B39" s="46"/>
      <c r="C39" s="46"/>
      <c r="D39" s="107" t="s">
        <v>71</v>
      </c>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6"/>
      <c r="BG39" s="46"/>
    </row>
    <row r="40" spans="1:59" ht="27" customHeight="1" x14ac:dyDescent="0.2">
      <c r="A40" s="46"/>
      <c r="B40" s="46"/>
      <c r="C40" s="46">
        <v>9</v>
      </c>
      <c r="D40" s="105" t="s">
        <v>113</v>
      </c>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10"/>
    </row>
    <row r="41" spans="1:59" ht="27" customHeight="1" x14ac:dyDescent="0.2">
      <c r="A41" s="46"/>
      <c r="B41" s="46"/>
      <c r="C41" s="46">
        <v>10</v>
      </c>
      <c r="D41" s="46" t="s">
        <v>72</v>
      </c>
      <c r="E41" s="46"/>
      <c r="F41" s="46"/>
      <c r="G41" s="46"/>
      <c r="H41" s="46"/>
      <c r="I41" s="46"/>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c r="BA41" s="110"/>
      <c r="BB41" s="110"/>
      <c r="BC41" s="110"/>
      <c r="BD41" s="110"/>
      <c r="BE41" s="110"/>
      <c r="BF41" s="110"/>
      <c r="BG41" s="110"/>
    </row>
    <row r="42" spans="1:59" ht="30.75" customHeight="1" x14ac:dyDescent="0.2">
      <c r="C42" s="46">
        <v>11</v>
      </c>
      <c r="D42" s="105" t="s">
        <v>114</v>
      </c>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105"/>
      <c r="AZ42" s="105"/>
      <c r="BA42" s="105"/>
      <c r="BB42" s="105"/>
      <c r="BC42" s="105"/>
      <c r="BD42" s="105"/>
      <c r="BE42" s="105"/>
      <c r="BF42" s="105"/>
      <c r="BG42" s="111"/>
    </row>
    <row r="43" spans="1:59" ht="27.75" customHeight="1" x14ac:dyDescent="0.2">
      <c r="A43" s="358" t="s">
        <v>115</v>
      </c>
      <c r="B43" s="358"/>
      <c r="C43" s="358"/>
      <c r="D43" s="358"/>
      <c r="E43" s="358"/>
      <c r="F43" s="358"/>
      <c r="G43" s="358"/>
      <c r="H43" s="358"/>
      <c r="I43" s="358"/>
      <c r="J43" s="358"/>
      <c r="K43" s="358"/>
      <c r="L43" s="105"/>
      <c r="M43" s="105"/>
      <c r="N43" s="105"/>
      <c r="O43" s="105"/>
    </row>
    <row r="44" spans="1:59" ht="27.75" customHeight="1" x14ac:dyDescent="0.2">
      <c r="C44" s="112" t="s">
        <v>73</v>
      </c>
      <c r="G44" s="112"/>
      <c r="H44" s="113"/>
      <c r="I44" s="112"/>
      <c r="J44" s="112"/>
      <c r="K44" s="113"/>
      <c r="L44" s="113"/>
      <c r="M44" s="113"/>
      <c r="N44" s="113"/>
      <c r="O44" s="113"/>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row>
    <row r="45" spans="1:59" ht="45.75" customHeight="1" x14ac:dyDescent="0.2">
      <c r="C45" s="115"/>
      <c r="D45" s="359" t="s">
        <v>74</v>
      </c>
      <c r="E45" s="359"/>
      <c r="F45" s="359"/>
      <c r="G45" s="359"/>
      <c r="H45" s="359"/>
      <c r="I45" s="359"/>
      <c r="J45" s="359"/>
      <c r="K45" s="359"/>
      <c r="L45" s="359"/>
      <c r="M45" s="359"/>
      <c r="N45" s="359"/>
      <c r="O45" s="359"/>
      <c r="P45" s="359"/>
      <c r="Q45" s="359"/>
      <c r="R45" s="359"/>
      <c r="S45" s="359"/>
      <c r="T45" s="359"/>
      <c r="U45" s="359"/>
      <c r="V45" s="359"/>
      <c r="W45" s="359"/>
      <c r="X45" s="359"/>
      <c r="Y45" s="359"/>
      <c r="Z45" s="359"/>
      <c r="AA45" s="359"/>
      <c r="AB45" s="359"/>
      <c r="AC45" s="359"/>
      <c r="AD45" s="359"/>
      <c r="AE45" s="359"/>
      <c r="AF45" s="359"/>
      <c r="AG45" s="359"/>
      <c r="AH45" s="359"/>
      <c r="AI45" s="359"/>
      <c r="AJ45" s="359"/>
      <c r="AK45" s="359"/>
      <c r="AL45" s="359"/>
      <c r="AM45" s="359"/>
      <c r="AN45" s="359"/>
      <c r="AO45" s="359"/>
      <c r="AP45" s="359"/>
      <c r="AQ45" s="359"/>
      <c r="AR45" s="359"/>
      <c r="AS45" s="359"/>
      <c r="AT45" s="359"/>
      <c r="AU45" s="359"/>
      <c r="AV45" s="359"/>
      <c r="AW45" s="359"/>
      <c r="AX45" s="359"/>
      <c r="AY45" s="359"/>
      <c r="AZ45" s="359"/>
      <c r="BA45" s="359"/>
      <c r="BB45" s="359"/>
      <c r="BC45" s="359"/>
      <c r="BD45" s="359"/>
      <c r="BE45" s="359"/>
      <c r="BF45" s="359"/>
      <c r="BG45" s="116"/>
    </row>
    <row r="46" spans="1:59" ht="27.75" customHeight="1" x14ac:dyDescent="0.2">
      <c r="C46" s="112" t="s">
        <v>75</v>
      </c>
      <c r="G46" s="112"/>
      <c r="H46" s="113"/>
      <c r="I46" s="112"/>
      <c r="J46" s="112"/>
      <c r="K46" s="113"/>
      <c r="L46" s="113"/>
      <c r="M46" s="113"/>
      <c r="N46" s="113"/>
      <c r="O46" s="113"/>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row>
    <row r="47" spans="1:59" ht="45" customHeight="1" x14ac:dyDescent="0.2">
      <c r="D47" s="359" t="s">
        <v>76</v>
      </c>
      <c r="E47" s="359"/>
      <c r="F47" s="359"/>
      <c r="G47" s="359"/>
      <c r="H47" s="359"/>
      <c r="I47" s="359"/>
      <c r="J47" s="359"/>
      <c r="K47" s="359"/>
      <c r="L47" s="359"/>
      <c r="M47" s="359"/>
      <c r="N47" s="359"/>
      <c r="O47" s="359"/>
      <c r="P47" s="359"/>
      <c r="Q47" s="359"/>
      <c r="R47" s="359"/>
      <c r="S47" s="359"/>
      <c r="T47" s="359"/>
      <c r="U47" s="359"/>
      <c r="V47" s="359"/>
      <c r="W47" s="359"/>
      <c r="X47" s="359"/>
      <c r="Y47" s="359"/>
      <c r="Z47" s="359"/>
      <c r="AA47" s="359"/>
      <c r="AB47" s="359"/>
      <c r="AC47" s="359"/>
      <c r="AD47" s="359"/>
      <c r="AE47" s="359"/>
      <c r="AF47" s="359"/>
      <c r="AG47" s="359"/>
      <c r="AH47" s="359"/>
      <c r="AI47" s="359"/>
      <c r="AJ47" s="359"/>
      <c r="AK47" s="359"/>
      <c r="AL47" s="359"/>
      <c r="AM47" s="359"/>
      <c r="AN47" s="359"/>
      <c r="AO47" s="359"/>
      <c r="AP47" s="359"/>
      <c r="AQ47" s="359"/>
      <c r="AR47" s="359"/>
      <c r="AS47" s="359"/>
      <c r="AT47" s="359"/>
      <c r="AU47" s="359"/>
      <c r="AV47" s="359"/>
      <c r="AW47" s="359"/>
      <c r="AX47" s="359"/>
      <c r="AY47" s="359"/>
      <c r="AZ47" s="359"/>
      <c r="BA47" s="359"/>
      <c r="BB47" s="359"/>
      <c r="BC47" s="359"/>
      <c r="BD47" s="359"/>
      <c r="BE47" s="359"/>
      <c r="BF47" s="359"/>
      <c r="BG47" s="116"/>
    </row>
    <row r="49" spans="2:54" x14ac:dyDescent="0.2">
      <c r="B49" s="117" t="s">
        <v>116</v>
      </c>
      <c r="C49" s="117"/>
      <c r="D49" s="117"/>
      <c r="E49" s="117"/>
      <c r="F49" s="117"/>
      <c r="G49" s="117"/>
      <c r="H49" s="117"/>
      <c r="I49" s="117"/>
      <c r="J49" s="117"/>
      <c r="K49" s="117"/>
      <c r="L49" s="117"/>
      <c r="M49" s="117"/>
      <c r="N49" s="117"/>
      <c r="O49" s="117"/>
      <c r="V49" s="42" t="s">
        <v>189</v>
      </c>
      <c r="AO49" s="42" t="s">
        <v>118</v>
      </c>
    </row>
    <row r="50" spans="2:54" x14ac:dyDescent="0.2">
      <c r="B50" s="42" t="s">
        <v>119</v>
      </c>
      <c r="K50" s="360"/>
      <c r="L50" s="360"/>
      <c r="M50" s="360"/>
      <c r="N50" s="360"/>
      <c r="O50" s="360"/>
      <c r="P50" s="360"/>
      <c r="V50" s="356" t="s">
        <v>120</v>
      </c>
      <c r="W50" s="356"/>
      <c r="X50" s="351" t="s">
        <v>121</v>
      </c>
      <c r="Y50" s="351"/>
      <c r="Z50" s="351"/>
      <c r="AA50" s="351"/>
      <c r="AD50" s="351" t="s">
        <v>122</v>
      </c>
      <c r="AE50" s="351"/>
      <c r="AF50" s="351"/>
      <c r="AG50" s="351"/>
      <c r="AH50" s="351"/>
      <c r="AJ50" s="355" t="s">
        <v>123</v>
      </c>
      <c r="AK50" s="355"/>
      <c r="AL50" s="355"/>
      <c r="AM50" s="355"/>
      <c r="AO50" s="356" t="s">
        <v>120</v>
      </c>
      <c r="AP50" s="356"/>
      <c r="AQ50" s="351" t="s">
        <v>121</v>
      </c>
      <c r="AR50" s="351"/>
      <c r="AS50" s="351"/>
      <c r="AT50" s="351"/>
    </row>
    <row r="51" spans="2:54" x14ac:dyDescent="0.2">
      <c r="B51" s="341"/>
      <c r="C51" s="342"/>
      <c r="D51" s="343"/>
      <c r="E51" s="344" t="s">
        <v>124</v>
      </c>
      <c r="F51" s="344"/>
      <c r="G51" s="344" t="s">
        <v>125</v>
      </c>
      <c r="H51" s="344"/>
      <c r="I51" s="344" t="s">
        <v>126</v>
      </c>
      <c r="J51" s="344"/>
      <c r="K51" s="344"/>
      <c r="L51" s="344"/>
      <c r="V51" s="356"/>
      <c r="W51" s="356"/>
      <c r="X51" s="351" t="s">
        <v>127</v>
      </c>
      <c r="Y51" s="351"/>
      <c r="Z51" s="351" t="s">
        <v>128</v>
      </c>
      <c r="AA51" s="351"/>
      <c r="AD51" s="351" t="s">
        <v>127</v>
      </c>
      <c r="AE51" s="351"/>
      <c r="AF51" s="351" t="s">
        <v>128</v>
      </c>
      <c r="AG51" s="351"/>
      <c r="AJ51" s="355" t="s">
        <v>129</v>
      </c>
      <c r="AK51" s="355"/>
      <c r="AL51" s="355"/>
      <c r="AM51" s="355"/>
      <c r="AO51" s="356"/>
      <c r="AP51" s="356"/>
      <c r="AQ51" s="351" t="s">
        <v>127</v>
      </c>
      <c r="AR51" s="351"/>
      <c r="AS51" s="351" t="s">
        <v>128</v>
      </c>
      <c r="AT51" s="351"/>
    </row>
    <row r="52" spans="2:54" x14ac:dyDescent="0.2">
      <c r="B52" s="344" t="s">
        <v>130</v>
      </c>
      <c r="C52" s="344"/>
      <c r="D52" s="344"/>
      <c r="E52" s="354">
        <v>20</v>
      </c>
      <c r="F52" s="354"/>
      <c r="G52" s="354">
        <v>20</v>
      </c>
      <c r="H52" s="354"/>
      <c r="I52" s="354">
        <v>20</v>
      </c>
      <c r="J52" s="354"/>
      <c r="K52" s="349">
        <f>SUM(E52:J52)</f>
        <v>60</v>
      </c>
      <c r="L52" s="349"/>
      <c r="V52" s="344" t="s">
        <v>131</v>
      </c>
      <c r="W52" s="344"/>
      <c r="X52" s="350">
        <f>SUMIFS($AV$12:$AV$28,$A$12:$A$28,"訪問介護員",$F$12:$F$28,"Ａ")+SUMIFS($AV$12:$AV$28,$A$12:$A$28,"サービス提供責任者",$F$12:$F$28,"Ａ")</f>
        <v>160</v>
      </c>
      <c r="Y52" s="350"/>
      <c r="Z52" s="350">
        <f>SUMIFS($AY$12:$AY$28,$A$12:$A$28,"訪問介護員",$F$12:$F$28,"Ａ")+SUMIFS($AY$12:$AY$28,$A$12:$A$28,"サービス提供責任者",$F$12:$F$28,"Ａ")</f>
        <v>40</v>
      </c>
      <c r="AA52" s="350"/>
      <c r="AD52" s="352">
        <f>X52</f>
        <v>160</v>
      </c>
      <c r="AE52" s="353"/>
      <c r="AF52" s="352">
        <f>Z52</f>
        <v>40</v>
      </c>
      <c r="AG52" s="353"/>
      <c r="AL52" s="354"/>
      <c r="AM52" s="354"/>
      <c r="AO52" s="344" t="s">
        <v>131</v>
      </c>
      <c r="AP52" s="344"/>
      <c r="AQ52" s="350">
        <f>SUMIFS($AV$12:$AV$28,$A$12:$A$28,"サービス提供責任者",$F$12:$F$28,"Ａ")</f>
        <v>160</v>
      </c>
      <c r="AR52" s="350"/>
      <c r="AS52" s="350">
        <f>SUMIFS($AY$12:$AY$28,$A$12:$A$28,"サービス提供責任者",$F$12:$F$28,"Ａ")</f>
        <v>40</v>
      </c>
      <c r="AT52" s="350"/>
    </row>
    <row r="53" spans="2:54" x14ac:dyDescent="0.2">
      <c r="B53" s="344" t="s">
        <v>132</v>
      </c>
      <c r="C53" s="344"/>
      <c r="D53" s="344"/>
      <c r="E53" s="354">
        <v>20</v>
      </c>
      <c r="F53" s="354"/>
      <c r="G53" s="354">
        <v>20</v>
      </c>
      <c r="H53" s="354"/>
      <c r="I53" s="354">
        <v>20</v>
      </c>
      <c r="J53" s="354"/>
      <c r="K53" s="349">
        <f>SUM(E53:J53)</f>
        <v>60</v>
      </c>
      <c r="L53" s="349"/>
      <c r="V53" s="344" t="s">
        <v>133</v>
      </c>
      <c r="W53" s="344"/>
      <c r="X53" s="350">
        <f>SUMIFS($AV$12:$AV$28,$A$12:$A$28,"訪問介護員",$F$12:$F$28,"Ｂ")+SUMIFS($AV$12:$AV$28,$A$12:$A$28,"サービス提供責任者",$F$12:$F$28,"Ｂ")</f>
        <v>80</v>
      </c>
      <c r="Y53" s="350"/>
      <c r="Z53" s="350">
        <f>SUMIFS($AY$12:$AY$28,$A$12:$A$28,"訪問介護員",$F$12:$F$28,"Ｂ")+SUMIFS($AY$12:$AY$28,$A$12:$A$28,"サービス提供責任者",$F$12:$F$28,"Ｂ")</f>
        <v>20</v>
      </c>
      <c r="AA53" s="350"/>
      <c r="AD53" s="352">
        <f t="shared" ref="AD53:AD55" si="4">X53</f>
        <v>80</v>
      </c>
      <c r="AE53" s="353"/>
      <c r="AF53" s="352">
        <f>Z53</f>
        <v>20</v>
      </c>
      <c r="AG53" s="353"/>
      <c r="AL53" s="354"/>
      <c r="AM53" s="354"/>
      <c r="AO53" s="344" t="s">
        <v>133</v>
      </c>
      <c r="AP53" s="344"/>
      <c r="AQ53" s="350">
        <f>SUMIFS($AV$12:$AV$28,$A$12:$A$28,"サービス提供責任者",$F$12:$F$28,"Ｂ")</f>
        <v>0</v>
      </c>
      <c r="AR53" s="350"/>
      <c r="AS53" s="350">
        <f>SUMIFS($AY$12:$AY$28,$A$12:$A$28,"サービス提供責任者",$F$12:$F$28,"Ｂ")</f>
        <v>0</v>
      </c>
      <c r="AT53" s="350"/>
    </row>
    <row r="54" spans="2:54" x14ac:dyDescent="0.2">
      <c r="B54" s="344" t="s">
        <v>134</v>
      </c>
      <c r="C54" s="344"/>
      <c r="D54" s="344"/>
      <c r="E54" s="354">
        <v>20</v>
      </c>
      <c r="F54" s="354"/>
      <c r="G54" s="354">
        <v>20</v>
      </c>
      <c r="H54" s="354"/>
      <c r="I54" s="354">
        <v>20</v>
      </c>
      <c r="J54" s="354"/>
      <c r="K54" s="349">
        <f t="shared" ref="K54" si="5">SUM(E54:J54)</f>
        <v>60</v>
      </c>
      <c r="L54" s="349"/>
      <c r="V54" s="344" t="s">
        <v>135</v>
      </c>
      <c r="W54" s="344"/>
      <c r="X54" s="350">
        <f>SUMIFS($AV$12:$AV$28,$A$12:$A$28,"訪問介護員",$F$12:$F$28,"Ｃ")+SUMIFS($AV$12:$AV$28,$A$12:$A$28,"サービス提供責任者",$F$12:$F$28,"Ｃ")</f>
        <v>208</v>
      </c>
      <c r="Y54" s="350"/>
      <c r="Z54" s="350">
        <f>SUMIFS($AY$12:$AY$28,$A$12:$A$28,"訪問介護員",$F$12:$F$28,"Ｃ")+SUMIFS($AY$12:$AY$28,$A$12:$A$28,"サービス提供責任者",$F$12:$F$28,"Ｃ")</f>
        <v>52</v>
      </c>
      <c r="AA54" s="350"/>
      <c r="AD54" s="352">
        <f t="shared" si="4"/>
        <v>208</v>
      </c>
      <c r="AE54" s="353"/>
      <c r="AF54" s="352">
        <f>Z54</f>
        <v>52</v>
      </c>
      <c r="AG54" s="353"/>
      <c r="AL54" s="349" t="s">
        <v>136</v>
      </c>
      <c r="AM54" s="349"/>
      <c r="AO54" s="344" t="s">
        <v>135</v>
      </c>
      <c r="AP54" s="344"/>
      <c r="AQ54" s="350">
        <f>SUMIFS($AV$12:$AV$28,$A$12:$A$28,"サービス提供責任者",$F$12:$F$28,"Ｃ")</f>
        <v>80</v>
      </c>
      <c r="AR54" s="350"/>
      <c r="AS54" s="350">
        <f>SUMIFS($AY$12:$AY$28,$A$12:$A$28,"サービス提供責任者",$F$12:$F$28,"Ｃ")</f>
        <v>20</v>
      </c>
      <c r="AT54" s="350"/>
    </row>
    <row r="55" spans="2:54" x14ac:dyDescent="0.2">
      <c r="B55" s="344" t="s">
        <v>137</v>
      </c>
      <c r="C55" s="344"/>
      <c r="D55" s="344"/>
      <c r="E55" s="349">
        <f>SUM(E52:F54)</f>
        <v>60</v>
      </c>
      <c r="F55" s="349"/>
      <c r="G55" s="349">
        <f>SUM(G52:H54)</f>
        <v>60</v>
      </c>
      <c r="H55" s="349"/>
      <c r="I55" s="349">
        <f>SUM(I52:J54)</f>
        <v>60</v>
      </c>
      <c r="J55" s="349"/>
      <c r="K55" s="349">
        <f>SUM(K52:L54)</f>
        <v>180</v>
      </c>
      <c r="L55" s="349"/>
      <c r="V55" s="344" t="s">
        <v>138</v>
      </c>
      <c r="W55" s="344"/>
      <c r="X55" s="350">
        <f>SUMIFS($AV$12:$AV$28,$A$12:$A$28,"訪問介護員",$F$12:$F$28,"Ｄ")+SUMIFS($AV$12:$AV$28,$A$12:$A$28,"サービス提供責任者",$F$12:$F$28,"Ｄ")</f>
        <v>0</v>
      </c>
      <c r="Y55" s="350"/>
      <c r="Z55" s="350">
        <f>SUMIFS($AY$12:$AY$28,$A$12:$A$28,"訪問介護員",$F$12:$F$28,"Ｄ")+SUMIFS($AY$12:$AY$28,$A$12:$A$28,"サービス提供責任者",$F$12:$F$28,"Ｄ")</f>
        <v>0</v>
      </c>
      <c r="AA55" s="350"/>
      <c r="AD55" s="352">
        <f t="shared" si="4"/>
        <v>0</v>
      </c>
      <c r="AE55" s="353"/>
      <c r="AF55" s="352">
        <f>Z55</f>
        <v>0</v>
      </c>
      <c r="AG55" s="353"/>
      <c r="AL55" s="349" t="s">
        <v>136</v>
      </c>
      <c r="AM55" s="349"/>
      <c r="AO55" s="344" t="s">
        <v>138</v>
      </c>
      <c r="AP55" s="344"/>
      <c r="AQ55" s="350">
        <f>SUMIFS($AV$12:$AV$28,$A$12:$A$28,"訪問介護員",$F$12:$F$28,"Ｄ")+SUMIFS($AV$12:$AV$28,$A$12:$A$28,"サービス提供責任者",$F$12:$F$28,"Ｄ")</f>
        <v>0</v>
      </c>
      <c r="AR55" s="350"/>
      <c r="AS55" s="350">
        <f>SUMIFS($AY$12:$AY$28,$A$12:$A$28,"サービス提供責任者",$F$12:$F$28,"Ｄ")</f>
        <v>0</v>
      </c>
      <c r="AT55" s="350"/>
    </row>
    <row r="56" spans="2:54" x14ac:dyDescent="0.2">
      <c r="I56" s="351" t="s">
        <v>190</v>
      </c>
      <c r="J56" s="351"/>
      <c r="K56" s="351"/>
      <c r="L56" s="351"/>
      <c r="M56" s="351"/>
      <c r="V56" s="344" t="s">
        <v>137</v>
      </c>
      <c r="W56" s="344"/>
      <c r="X56" s="350">
        <f>SUM(X52:Y55)</f>
        <v>448</v>
      </c>
      <c r="Y56" s="350"/>
      <c r="Z56" s="350">
        <f>SUM(Z52:AA55)</f>
        <v>112</v>
      </c>
      <c r="AA56" s="350"/>
      <c r="AD56" s="353">
        <f>SUM(AD52:AE55)</f>
        <v>448</v>
      </c>
      <c r="AE56" s="353"/>
      <c r="AF56" s="353">
        <f>SUM(AF52:AG55)</f>
        <v>112</v>
      </c>
      <c r="AG56" s="353"/>
      <c r="AL56" s="349">
        <f>SUM(AL52:AM53)</f>
        <v>0</v>
      </c>
      <c r="AM56" s="349"/>
      <c r="AO56" s="344" t="s">
        <v>137</v>
      </c>
      <c r="AP56" s="344"/>
      <c r="AQ56" s="350">
        <f>SUM(AQ52:AR55)</f>
        <v>240</v>
      </c>
      <c r="AR56" s="350"/>
      <c r="AS56" s="350">
        <f>SUM(AS52:AT55)</f>
        <v>60</v>
      </c>
      <c r="AT56" s="350"/>
    </row>
    <row r="57" spans="2:54" x14ac:dyDescent="0.2">
      <c r="K57" s="341">
        <f>K55/3</f>
        <v>60</v>
      </c>
      <c r="L57" s="342"/>
      <c r="M57" s="343"/>
    </row>
    <row r="58" spans="2:54" x14ac:dyDescent="0.2">
      <c r="L58" s="42" t="s">
        <v>140</v>
      </c>
      <c r="V58" s="42" t="s">
        <v>141</v>
      </c>
      <c r="AD58" s="50" t="s">
        <v>142</v>
      </c>
      <c r="AE58" s="346" t="s">
        <v>143</v>
      </c>
      <c r="AF58" s="346"/>
      <c r="AO58" s="42" t="s">
        <v>144</v>
      </c>
    </row>
    <row r="59" spans="2:54" x14ac:dyDescent="0.2">
      <c r="C59" s="42" t="s">
        <v>145</v>
      </c>
      <c r="F59" s="42" t="s">
        <v>146</v>
      </c>
      <c r="L59" s="42" t="s">
        <v>147</v>
      </c>
      <c r="V59" s="118" t="s">
        <v>148</v>
      </c>
      <c r="AA59" s="118" t="s">
        <v>149</v>
      </c>
      <c r="AO59" s="118" t="s">
        <v>148</v>
      </c>
      <c r="AS59" s="118"/>
      <c r="AT59" s="118" t="s">
        <v>149</v>
      </c>
      <c r="AX59" s="118"/>
      <c r="AY59" s="118"/>
    </row>
    <row r="60" spans="2:54" x14ac:dyDescent="0.2">
      <c r="C60" s="344">
        <f>K57</f>
        <v>60</v>
      </c>
      <c r="D60" s="344"/>
      <c r="E60" s="115" t="s">
        <v>150</v>
      </c>
      <c r="F60" s="346">
        <v>40</v>
      </c>
      <c r="G60" s="346"/>
      <c r="H60" s="42" t="s">
        <v>151</v>
      </c>
      <c r="I60" s="347">
        <f>C60/F60</f>
        <v>1.5</v>
      </c>
      <c r="J60" s="347"/>
      <c r="K60" s="42" t="s">
        <v>152</v>
      </c>
      <c r="L60" s="348">
        <f>IF(C60&lt;40,1,ROUNDUP(I60,1))</f>
        <v>1.5</v>
      </c>
      <c r="M60" s="348"/>
      <c r="N60" s="348"/>
      <c r="V60" s="118" t="s">
        <v>153</v>
      </c>
      <c r="AA60" s="118" t="s">
        <v>154</v>
      </c>
      <c r="AF60" s="118" t="s">
        <v>155</v>
      </c>
      <c r="AO60" s="118" t="s">
        <v>153</v>
      </c>
      <c r="AS60" s="118"/>
      <c r="AT60" s="118" t="s">
        <v>154</v>
      </c>
      <c r="AX60" s="118"/>
      <c r="AY60" s="118"/>
    </row>
    <row r="61" spans="2:54" x14ac:dyDescent="0.2">
      <c r="L61" s="42" t="s">
        <v>156</v>
      </c>
      <c r="V61" s="344">
        <f>IF($AE$58="週",AF56,AD56)</f>
        <v>112</v>
      </c>
      <c r="W61" s="344"/>
      <c r="X61" s="344"/>
      <c r="Y61" s="344"/>
      <c r="Z61" s="115" t="s">
        <v>150</v>
      </c>
      <c r="AA61" s="344">
        <f>IF($AE$58="週",$AV$6,$BB$6)</f>
        <v>40</v>
      </c>
      <c r="AB61" s="344"/>
      <c r="AC61" s="344"/>
      <c r="AD61" s="344"/>
      <c r="AE61" s="42" t="s">
        <v>151</v>
      </c>
      <c r="AF61" s="338">
        <f>ROUNDDOWN(V61/AA61,1)</f>
        <v>2.8</v>
      </c>
      <c r="AG61" s="339"/>
      <c r="AH61" s="339"/>
      <c r="AI61" s="340"/>
      <c r="AO61" s="341">
        <f>IF($AE$58="週",AS56,AQ56)</f>
        <v>60</v>
      </c>
      <c r="AP61" s="342"/>
      <c r="AQ61" s="342"/>
      <c r="AR61" s="343"/>
      <c r="AS61" s="115" t="s">
        <v>191</v>
      </c>
      <c r="AT61" s="344">
        <f>IF($AE$58="週",$AV$6,$BB$6)</f>
        <v>40</v>
      </c>
      <c r="AU61" s="344"/>
      <c r="AV61" s="344"/>
      <c r="AW61" s="344"/>
      <c r="AX61" s="42" t="s">
        <v>151</v>
      </c>
      <c r="AY61" s="345">
        <f>ROUNDDOWN(AO61/AT61,1)</f>
        <v>1.5</v>
      </c>
      <c r="AZ61" s="345"/>
      <c r="BA61" s="345"/>
      <c r="BB61" s="345"/>
    </row>
    <row r="62" spans="2:54" x14ac:dyDescent="0.2">
      <c r="C62" s="42" t="s">
        <v>158</v>
      </c>
      <c r="AF62" s="118" t="s">
        <v>159</v>
      </c>
    </row>
    <row r="63" spans="2:54" x14ac:dyDescent="0.2">
      <c r="D63" s="42" t="s">
        <v>160</v>
      </c>
    </row>
    <row r="64" spans="2:54" x14ac:dyDescent="0.2">
      <c r="C64" s="42" t="s">
        <v>161</v>
      </c>
      <c r="V64" s="42" t="s">
        <v>162</v>
      </c>
    </row>
    <row r="65" spans="1:35" x14ac:dyDescent="0.2">
      <c r="C65" s="42" t="s">
        <v>163</v>
      </c>
      <c r="V65" s="118" t="s">
        <v>123</v>
      </c>
      <c r="W65" s="118"/>
      <c r="X65" s="118"/>
      <c r="Y65" s="118"/>
      <c r="Z65" s="118"/>
      <c r="AA65" s="118"/>
      <c r="AB65" s="118"/>
      <c r="AC65" s="118"/>
      <c r="AD65" s="118"/>
      <c r="AE65" s="118"/>
      <c r="AF65" s="118"/>
    </row>
    <row r="66" spans="1:35" x14ac:dyDescent="0.2">
      <c r="C66" s="42" t="s">
        <v>164</v>
      </c>
      <c r="V66" s="118" t="s">
        <v>129</v>
      </c>
      <c r="W66" s="118"/>
      <c r="X66" s="118"/>
      <c r="Y66" s="118"/>
      <c r="Z66" s="118"/>
      <c r="AA66" s="118" t="s">
        <v>165</v>
      </c>
      <c r="AB66" s="118"/>
      <c r="AC66" s="118"/>
      <c r="AD66" s="118"/>
      <c r="AE66" s="118"/>
      <c r="AF66" s="118" t="s">
        <v>137</v>
      </c>
    </row>
    <row r="67" spans="1:35" x14ac:dyDescent="0.2">
      <c r="V67" s="344">
        <f>AL56</f>
        <v>0</v>
      </c>
      <c r="W67" s="344"/>
      <c r="X67" s="344"/>
      <c r="Y67" s="344"/>
      <c r="Z67" s="115" t="s">
        <v>166</v>
      </c>
      <c r="AA67" s="344">
        <f>AF61</f>
        <v>2.8</v>
      </c>
      <c r="AB67" s="344"/>
      <c r="AC67" s="344"/>
      <c r="AD67" s="344"/>
      <c r="AE67" s="42" t="s">
        <v>151</v>
      </c>
      <c r="AF67" s="345">
        <f>ROUNDDOWN(V67+AA67,1)</f>
        <v>2.8</v>
      </c>
      <c r="AG67" s="345"/>
      <c r="AH67" s="345"/>
      <c r="AI67" s="345"/>
    </row>
    <row r="69" spans="1:35" x14ac:dyDescent="0.2">
      <c r="A69" s="104" t="s">
        <v>77</v>
      </c>
      <c r="B69" s="104"/>
      <c r="C69" s="47"/>
      <c r="D69" s="53"/>
    </row>
    <row r="70" spans="1:35" x14ac:dyDescent="0.2">
      <c r="A70" s="53"/>
      <c r="B70" s="53"/>
      <c r="C70" s="47">
        <v>1</v>
      </c>
      <c r="D70" s="53" t="s">
        <v>78</v>
      </c>
    </row>
    <row r="71" spans="1:35" x14ac:dyDescent="0.2">
      <c r="A71" s="53"/>
      <c r="B71" s="53"/>
      <c r="C71" s="47">
        <v>2</v>
      </c>
      <c r="D71" s="53" t="s">
        <v>79</v>
      </c>
    </row>
    <row r="72" spans="1:35" x14ac:dyDescent="0.2">
      <c r="C72" s="115">
        <v>3</v>
      </c>
      <c r="D72" s="42" t="s">
        <v>167</v>
      </c>
    </row>
    <row r="73" spans="1:35" x14ac:dyDescent="0.2">
      <c r="C73" s="115">
        <v>4</v>
      </c>
      <c r="D73" s="42" t="s">
        <v>80</v>
      </c>
    </row>
    <row r="74" spans="1:35" x14ac:dyDescent="0.2">
      <c r="C74" s="115">
        <v>5</v>
      </c>
      <c r="D74" s="42" t="s">
        <v>81</v>
      </c>
    </row>
    <row r="75" spans="1:35" x14ac:dyDescent="0.2">
      <c r="C75" s="115">
        <v>6</v>
      </c>
      <c r="D75" s="42" t="s">
        <v>82</v>
      </c>
    </row>
    <row r="76" spans="1:35" x14ac:dyDescent="0.2">
      <c r="C76" s="115">
        <v>7</v>
      </c>
      <c r="D76" s="42" t="s">
        <v>83</v>
      </c>
    </row>
  </sheetData>
  <dataConsolidate/>
  <mergeCells count="259">
    <mergeCell ref="AQ1:BF1"/>
    <mergeCell ref="A2:Q4"/>
    <mergeCell ref="AL2:AP2"/>
    <mergeCell ref="AQ2:BF2"/>
    <mergeCell ref="BB4:BD4"/>
    <mergeCell ref="S1:T2"/>
    <mergeCell ref="U1:W2"/>
    <mergeCell ref="X1:Y2"/>
    <mergeCell ref="Z1:Z2"/>
    <mergeCell ref="AA1:AD2"/>
    <mergeCell ref="AE1:AE2"/>
    <mergeCell ref="A8:E11"/>
    <mergeCell ref="F8:G11"/>
    <mergeCell ref="H8:J11"/>
    <mergeCell ref="K8:P11"/>
    <mergeCell ref="Q8:W8"/>
    <mergeCell ref="X8:AD8"/>
    <mergeCell ref="AF1:AH2"/>
    <mergeCell ref="AI1:AJ2"/>
    <mergeCell ref="AL1:AP1"/>
    <mergeCell ref="AE8:AK8"/>
    <mergeCell ref="AL8:AR8"/>
    <mergeCell ref="AS8:AU8"/>
    <mergeCell ref="AV8:AX11"/>
    <mergeCell ref="AY8:BA11"/>
    <mergeCell ref="BB8:BG11"/>
    <mergeCell ref="BB5:BD5"/>
    <mergeCell ref="AV6:AX6"/>
    <mergeCell ref="BB6:BD6"/>
    <mergeCell ref="BB7:BD7"/>
    <mergeCell ref="BB12:BG12"/>
    <mergeCell ref="A13:E13"/>
    <mergeCell ref="F13:G13"/>
    <mergeCell ref="H13:J13"/>
    <mergeCell ref="K13:P13"/>
    <mergeCell ref="AV13:AX13"/>
    <mergeCell ref="AY13:BA13"/>
    <mergeCell ref="BB13:BG13"/>
    <mergeCell ref="A12:E12"/>
    <mergeCell ref="F12:G12"/>
    <mergeCell ref="H12:J12"/>
    <mergeCell ref="K12:P12"/>
    <mergeCell ref="AV12:AX12"/>
    <mergeCell ref="AY12:BA12"/>
    <mergeCell ref="BB14:BG14"/>
    <mergeCell ref="A15:E15"/>
    <mergeCell ref="F15:G15"/>
    <mergeCell ref="H15:J15"/>
    <mergeCell ref="K15:P15"/>
    <mergeCell ref="AV15:AX15"/>
    <mergeCell ref="AY15:BA15"/>
    <mergeCell ref="BB15:BG15"/>
    <mergeCell ref="A14:E14"/>
    <mergeCell ref="F14:G14"/>
    <mergeCell ref="H14:J14"/>
    <mergeCell ref="K14:P14"/>
    <mergeCell ref="AV14:AX14"/>
    <mergeCell ref="AY14:BA14"/>
    <mergeCell ref="BB16:BG16"/>
    <mergeCell ref="A17:E17"/>
    <mergeCell ref="F17:G17"/>
    <mergeCell ref="H17:J17"/>
    <mergeCell ref="K17:P17"/>
    <mergeCell ref="AV17:AX17"/>
    <mergeCell ref="AY17:BA17"/>
    <mergeCell ref="BB17:BG17"/>
    <mergeCell ref="A16:E16"/>
    <mergeCell ref="F16:G16"/>
    <mergeCell ref="H16:J16"/>
    <mergeCell ref="K16:P16"/>
    <mergeCell ref="AV16:AX16"/>
    <mergeCell ref="AY16:BA16"/>
    <mergeCell ref="BB18:BG18"/>
    <mergeCell ref="A19:E19"/>
    <mergeCell ref="F19:G19"/>
    <mergeCell ref="H19:J19"/>
    <mergeCell ref="K19:P19"/>
    <mergeCell ref="AV19:AX19"/>
    <mergeCell ref="AY19:BA19"/>
    <mergeCell ref="BB19:BG19"/>
    <mergeCell ref="A18:E18"/>
    <mergeCell ref="F18:G18"/>
    <mergeCell ref="H18:J18"/>
    <mergeCell ref="K18:P18"/>
    <mergeCell ref="AV18:AX18"/>
    <mergeCell ref="AY18:BA18"/>
    <mergeCell ref="BB20:BG20"/>
    <mergeCell ref="A21:E21"/>
    <mergeCell ref="F21:G21"/>
    <mergeCell ref="H21:J21"/>
    <mergeCell ref="K21:P21"/>
    <mergeCell ref="AV21:AX21"/>
    <mergeCell ref="AY21:BA21"/>
    <mergeCell ref="BB21:BG21"/>
    <mergeCell ref="A20:E20"/>
    <mergeCell ref="F20:G20"/>
    <mergeCell ref="H20:J20"/>
    <mergeCell ref="K20:P20"/>
    <mergeCell ref="AV20:AX20"/>
    <mergeCell ref="AY20:BA20"/>
    <mergeCell ref="BB22:BG22"/>
    <mergeCell ref="A23:E23"/>
    <mergeCell ref="F23:G23"/>
    <mergeCell ref="H23:J23"/>
    <mergeCell ref="K23:P23"/>
    <mergeCell ref="AV23:AX23"/>
    <mergeCell ref="AY23:BA23"/>
    <mergeCell ref="BB23:BG23"/>
    <mergeCell ref="A22:E22"/>
    <mergeCell ref="F22:G22"/>
    <mergeCell ref="H22:J22"/>
    <mergeCell ref="K22:P22"/>
    <mergeCell ref="AV22:AX22"/>
    <mergeCell ref="AY22:BA22"/>
    <mergeCell ref="BB24:BG24"/>
    <mergeCell ref="A25:E25"/>
    <mergeCell ref="F25:G25"/>
    <mergeCell ref="H25:J25"/>
    <mergeCell ref="K25:P25"/>
    <mergeCell ref="AV25:AX25"/>
    <mergeCell ref="AY25:BA25"/>
    <mergeCell ref="BB25:BG25"/>
    <mergeCell ref="A24:E24"/>
    <mergeCell ref="F24:G24"/>
    <mergeCell ref="H24:J24"/>
    <mergeCell ref="K24:P24"/>
    <mergeCell ref="AV24:AX24"/>
    <mergeCell ref="AY24:BA24"/>
    <mergeCell ref="BB26:BG26"/>
    <mergeCell ref="A27:E27"/>
    <mergeCell ref="F27:G27"/>
    <mergeCell ref="H27:J27"/>
    <mergeCell ref="K27:P27"/>
    <mergeCell ref="AV27:AX27"/>
    <mergeCell ref="AY27:BA27"/>
    <mergeCell ref="BB27:BG27"/>
    <mergeCell ref="A26:E26"/>
    <mergeCell ref="F26:G26"/>
    <mergeCell ref="H26:J26"/>
    <mergeCell ref="K26:P26"/>
    <mergeCell ref="AV26:AX26"/>
    <mergeCell ref="AY26:BA26"/>
    <mergeCell ref="BB28:BG28"/>
    <mergeCell ref="A29:B29"/>
    <mergeCell ref="D32:BG32"/>
    <mergeCell ref="D33:BF33"/>
    <mergeCell ref="D34:BG34"/>
    <mergeCell ref="D35:BF35"/>
    <mergeCell ref="A28:E28"/>
    <mergeCell ref="F28:G28"/>
    <mergeCell ref="H28:J28"/>
    <mergeCell ref="K28:P28"/>
    <mergeCell ref="AV28:AX28"/>
    <mergeCell ref="AY28:BA28"/>
    <mergeCell ref="D36:BF36"/>
    <mergeCell ref="D37:AJ37"/>
    <mergeCell ref="A43:K43"/>
    <mergeCell ref="D45:BF45"/>
    <mergeCell ref="D47:BF47"/>
    <mergeCell ref="K50:P50"/>
    <mergeCell ref="V50:W51"/>
    <mergeCell ref="X50:AA50"/>
    <mergeCell ref="AD50:AH50"/>
    <mergeCell ref="AJ50:AM50"/>
    <mergeCell ref="AF51:AG51"/>
    <mergeCell ref="AJ51:AM51"/>
    <mergeCell ref="AQ51:AR51"/>
    <mergeCell ref="AS51:AT51"/>
    <mergeCell ref="B52:D52"/>
    <mergeCell ref="E52:F52"/>
    <mergeCell ref="G52:H52"/>
    <mergeCell ref="I52:J52"/>
    <mergeCell ref="K52:L52"/>
    <mergeCell ref="V52:W52"/>
    <mergeCell ref="AO50:AP51"/>
    <mergeCell ref="AQ50:AT50"/>
    <mergeCell ref="B51:D51"/>
    <mergeCell ref="E51:F51"/>
    <mergeCell ref="G51:H51"/>
    <mergeCell ref="I51:J51"/>
    <mergeCell ref="K51:L51"/>
    <mergeCell ref="X51:Y51"/>
    <mergeCell ref="Z51:AA51"/>
    <mergeCell ref="AD51:AE51"/>
    <mergeCell ref="AS53:AT53"/>
    <mergeCell ref="AQ52:AR52"/>
    <mergeCell ref="AS52:AT52"/>
    <mergeCell ref="B53:D53"/>
    <mergeCell ref="E53:F53"/>
    <mergeCell ref="G53:H53"/>
    <mergeCell ref="I53:J53"/>
    <mergeCell ref="K53:L53"/>
    <mergeCell ref="V53:W53"/>
    <mergeCell ref="X53:Y53"/>
    <mergeCell ref="Z53:AA53"/>
    <mergeCell ref="X52:Y52"/>
    <mergeCell ref="Z52:AA52"/>
    <mergeCell ref="AD52:AE52"/>
    <mergeCell ref="AF52:AG52"/>
    <mergeCell ref="AL52:AM52"/>
    <mergeCell ref="AO52:AP52"/>
    <mergeCell ref="G54:H54"/>
    <mergeCell ref="I54:J54"/>
    <mergeCell ref="K54:L54"/>
    <mergeCell ref="V54:W54"/>
    <mergeCell ref="AD53:AE53"/>
    <mergeCell ref="AF53:AG53"/>
    <mergeCell ref="AL53:AM53"/>
    <mergeCell ref="AO53:AP53"/>
    <mergeCell ref="AQ53:AR53"/>
    <mergeCell ref="AD55:AE55"/>
    <mergeCell ref="AF55:AG55"/>
    <mergeCell ref="AL55:AM55"/>
    <mergeCell ref="AO55:AP55"/>
    <mergeCell ref="AQ55:AR55"/>
    <mergeCell ref="AS55:AT55"/>
    <mergeCell ref="AQ54:AR54"/>
    <mergeCell ref="AS54:AT54"/>
    <mergeCell ref="B55:D55"/>
    <mergeCell ref="E55:F55"/>
    <mergeCell ref="G55:H55"/>
    <mergeCell ref="I55:J55"/>
    <mergeCell ref="K55:L55"/>
    <mergeCell ref="V55:W55"/>
    <mergeCell ref="X55:Y55"/>
    <mergeCell ref="Z55:AA55"/>
    <mergeCell ref="X54:Y54"/>
    <mergeCell ref="Z54:AA54"/>
    <mergeCell ref="AD54:AE54"/>
    <mergeCell ref="AF54:AG54"/>
    <mergeCell ref="AL54:AM54"/>
    <mergeCell ref="AO54:AP54"/>
    <mergeCell ref="B54:D54"/>
    <mergeCell ref="E54:F54"/>
    <mergeCell ref="AL56:AM56"/>
    <mergeCell ref="AO56:AP56"/>
    <mergeCell ref="AQ56:AR56"/>
    <mergeCell ref="AS56:AT56"/>
    <mergeCell ref="K57:M57"/>
    <mergeCell ref="AE58:AF58"/>
    <mergeCell ref="I56:M56"/>
    <mergeCell ref="V56:W56"/>
    <mergeCell ref="X56:Y56"/>
    <mergeCell ref="Z56:AA56"/>
    <mergeCell ref="AD56:AE56"/>
    <mergeCell ref="AF56:AG56"/>
    <mergeCell ref="AF61:AI61"/>
    <mergeCell ref="AO61:AR61"/>
    <mergeCell ref="AT61:AW61"/>
    <mergeCell ref="AY61:BB61"/>
    <mergeCell ref="V67:Y67"/>
    <mergeCell ref="AA67:AD67"/>
    <mergeCell ref="AF67:AI67"/>
    <mergeCell ref="C60:D60"/>
    <mergeCell ref="F60:G60"/>
    <mergeCell ref="I60:J60"/>
    <mergeCell ref="L60:N60"/>
    <mergeCell ref="V61:Y61"/>
    <mergeCell ref="AA61:AD61"/>
  </mergeCells>
  <phoneticPr fontId="5"/>
  <dataValidations count="7">
    <dataValidation type="list" allowBlank="1" showInputMessage="1" showErrorMessage="1" sqref="A12:E28">
      <formula1>"管理者,サービス提供責任者,訪問介護員,訪問介護員（区）"</formula1>
    </dataValidation>
    <dataValidation type="list" allowBlank="1" showInputMessage="1" showErrorMessage="1" sqref="BB5 AZ6">
      <formula1>"予定,実績,予定・実績"</formula1>
    </dataValidation>
    <dataValidation type="list" allowBlank="1" showInputMessage="1" showErrorMessage="1" sqref="BB4:BD4">
      <formula1>"４週,暦月"</formula1>
    </dataValidation>
    <dataValidation type="list" allowBlank="1" showInputMessage="1" showErrorMessage="1" sqref="F12:G28">
      <formula1>"Ａ,Ｂ,Ｃ,Ｄ"</formula1>
    </dataValidation>
    <dataValidation type="list" allowBlank="1" showInputMessage="1" showErrorMessage="1" sqref="F60:G60">
      <formula1>"40,50"</formula1>
    </dataValidation>
    <dataValidation type="list" allowBlank="1" showInputMessage="1" showErrorMessage="1" sqref="AE58:AF58">
      <formula1>"週,暦月"</formula1>
    </dataValidation>
    <dataValidation type="list" allowBlank="1" showInputMessage="1" showErrorMessage="1" sqref="H12:J28">
      <formula1>"介,初,実,１,２,区,－"</formula1>
    </dataValidation>
  </dataValidations>
  <printOptions horizontalCentered="1"/>
  <pageMargins left="0.59055118110236227" right="0.59055118110236227" top="0.39370078740157483" bottom="0.23622047244094491" header="0.27559055118110237" footer="0.27559055118110237"/>
  <pageSetup paperSize="9" scale="39" orientation="landscape" r:id="rId1"/>
  <headerFooter alignWithMargins="0"/>
  <rowBreaks count="1" manualBreakCount="1">
    <brk id="47" max="5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G95"/>
  <sheetViews>
    <sheetView view="pageBreakPreview" zoomScale="40" zoomScaleNormal="55" zoomScaleSheetLayoutView="40" workbookViewId="0">
      <selection activeCell="BP34" sqref="BP34"/>
    </sheetView>
  </sheetViews>
  <sheetFormatPr defaultRowHeight="28.5" x14ac:dyDescent="0.3"/>
  <cols>
    <col min="1" max="1" width="9" style="197"/>
    <col min="2" max="5" width="5.625" style="36" customWidth="1"/>
    <col min="6" max="6" width="4.25" style="36" customWidth="1"/>
    <col min="7" max="7" width="16.875" style="36" hidden="1" customWidth="1"/>
    <col min="8" max="60" width="5.625" style="36" customWidth="1"/>
    <col min="61" max="273" width="9" style="36"/>
    <col min="274" max="274" width="5.5" style="36" customWidth="1"/>
    <col min="275" max="275" width="7.625" style="36" customWidth="1"/>
    <col min="276" max="276" width="2.625" style="36" customWidth="1"/>
    <col min="277" max="277" width="5.625" style="36" customWidth="1"/>
    <col min="278" max="278" width="7.625" style="36" customWidth="1"/>
    <col min="279" max="306" width="2.625" style="36" customWidth="1"/>
    <col min="307" max="307" width="5.5" style="36" customWidth="1"/>
    <col min="308" max="308" width="8" style="36" customWidth="1"/>
    <col min="309" max="309" width="7.375" style="36" customWidth="1"/>
    <col min="310" max="529" width="9" style="36"/>
    <col min="530" max="530" width="5.5" style="36" customWidth="1"/>
    <col min="531" max="531" width="7.625" style="36" customWidth="1"/>
    <col min="532" max="532" width="2.625" style="36" customWidth="1"/>
    <col min="533" max="533" width="5.625" style="36" customWidth="1"/>
    <col min="534" max="534" width="7.625" style="36" customWidth="1"/>
    <col min="535" max="562" width="2.625" style="36" customWidth="1"/>
    <col min="563" max="563" width="5.5" style="36" customWidth="1"/>
    <col min="564" max="564" width="8" style="36" customWidth="1"/>
    <col min="565" max="565" width="7.375" style="36" customWidth="1"/>
    <col min="566" max="785" width="9" style="36"/>
    <col min="786" max="786" width="5.5" style="36" customWidth="1"/>
    <col min="787" max="787" width="7.625" style="36" customWidth="1"/>
    <col min="788" max="788" width="2.625" style="36" customWidth="1"/>
    <col min="789" max="789" width="5.625" style="36" customWidth="1"/>
    <col min="790" max="790" width="7.625" style="36" customWidth="1"/>
    <col min="791" max="818" width="2.625" style="36" customWidth="1"/>
    <col min="819" max="819" width="5.5" style="36" customWidth="1"/>
    <col min="820" max="820" width="8" style="36" customWidth="1"/>
    <col min="821" max="821" width="7.375" style="36" customWidth="1"/>
    <col min="822" max="1041" width="9" style="36"/>
    <col min="1042" max="1042" width="5.5" style="36" customWidth="1"/>
    <col min="1043" max="1043" width="7.625" style="36" customWidth="1"/>
    <col min="1044" max="1044" width="2.625" style="36" customWidth="1"/>
    <col min="1045" max="1045" width="5.625" style="36" customWidth="1"/>
    <col min="1046" max="1046" width="7.625" style="36" customWidth="1"/>
    <col min="1047" max="1074" width="2.625" style="36" customWidth="1"/>
    <col min="1075" max="1075" width="5.5" style="36" customWidth="1"/>
    <col min="1076" max="1076" width="8" style="36" customWidth="1"/>
    <col min="1077" max="1077" width="7.375" style="36" customWidth="1"/>
    <col min="1078" max="1297" width="9" style="36"/>
    <col min="1298" max="1298" width="5.5" style="36" customWidth="1"/>
    <col min="1299" max="1299" width="7.625" style="36" customWidth="1"/>
    <col min="1300" max="1300" width="2.625" style="36" customWidth="1"/>
    <col min="1301" max="1301" width="5.625" style="36" customWidth="1"/>
    <col min="1302" max="1302" width="7.625" style="36" customWidth="1"/>
    <col min="1303" max="1330" width="2.625" style="36" customWidth="1"/>
    <col min="1331" max="1331" width="5.5" style="36" customWidth="1"/>
    <col min="1332" max="1332" width="8" style="36" customWidth="1"/>
    <col min="1333" max="1333" width="7.375" style="36" customWidth="1"/>
    <col min="1334" max="1553" width="9" style="36"/>
    <col min="1554" max="1554" width="5.5" style="36" customWidth="1"/>
    <col min="1555" max="1555" width="7.625" style="36" customWidth="1"/>
    <col min="1556" max="1556" width="2.625" style="36" customWidth="1"/>
    <col min="1557" max="1557" width="5.625" style="36" customWidth="1"/>
    <col min="1558" max="1558" width="7.625" style="36" customWidth="1"/>
    <col min="1559" max="1586" width="2.625" style="36" customWidth="1"/>
    <col min="1587" max="1587" width="5.5" style="36" customWidth="1"/>
    <col min="1588" max="1588" width="8" style="36" customWidth="1"/>
    <col min="1589" max="1589" width="7.375" style="36" customWidth="1"/>
    <col min="1590" max="1809" width="9" style="36"/>
    <col min="1810" max="1810" width="5.5" style="36" customWidth="1"/>
    <col min="1811" max="1811" width="7.625" style="36" customWidth="1"/>
    <col min="1812" max="1812" width="2.625" style="36" customWidth="1"/>
    <col min="1813" max="1813" width="5.625" style="36" customWidth="1"/>
    <col min="1814" max="1814" width="7.625" style="36" customWidth="1"/>
    <col min="1815" max="1842" width="2.625" style="36" customWidth="1"/>
    <col min="1843" max="1843" width="5.5" style="36" customWidth="1"/>
    <col min="1844" max="1844" width="8" style="36" customWidth="1"/>
    <col min="1845" max="1845" width="7.375" style="36" customWidth="1"/>
    <col min="1846" max="2065" width="9" style="36"/>
    <col min="2066" max="2066" width="5.5" style="36" customWidth="1"/>
    <col min="2067" max="2067" width="7.625" style="36" customWidth="1"/>
    <col min="2068" max="2068" width="2.625" style="36" customWidth="1"/>
    <col min="2069" max="2069" width="5.625" style="36" customWidth="1"/>
    <col min="2070" max="2070" width="7.625" style="36" customWidth="1"/>
    <col min="2071" max="2098" width="2.625" style="36" customWidth="1"/>
    <col min="2099" max="2099" width="5.5" style="36" customWidth="1"/>
    <col min="2100" max="2100" width="8" style="36" customWidth="1"/>
    <col min="2101" max="2101" width="7.375" style="36" customWidth="1"/>
    <col min="2102" max="2321" width="9" style="36"/>
    <col min="2322" max="2322" width="5.5" style="36" customWidth="1"/>
    <col min="2323" max="2323" width="7.625" style="36" customWidth="1"/>
    <col min="2324" max="2324" width="2.625" style="36" customWidth="1"/>
    <col min="2325" max="2325" width="5.625" style="36" customWidth="1"/>
    <col min="2326" max="2326" width="7.625" style="36" customWidth="1"/>
    <col min="2327" max="2354" width="2.625" style="36" customWidth="1"/>
    <col min="2355" max="2355" width="5.5" style="36" customWidth="1"/>
    <col min="2356" max="2356" width="8" style="36" customWidth="1"/>
    <col min="2357" max="2357" width="7.375" style="36" customWidth="1"/>
    <col min="2358" max="2577" width="9" style="36"/>
    <col min="2578" max="2578" width="5.5" style="36" customWidth="1"/>
    <col min="2579" max="2579" width="7.625" style="36" customWidth="1"/>
    <col min="2580" max="2580" width="2.625" style="36" customWidth="1"/>
    <col min="2581" max="2581" width="5.625" style="36" customWidth="1"/>
    <col min="2582" max="2582" width="7.625" style="36" customWidth="1"/>
    <col min="2583" max="2610" width="2.625" style="36" customWidth="1"/>
    <col min="2611" max="2611" width="5.5" style="36" customWidth="1"/>
    <col min="2612" max="2612" width="8" style="36" customWidth="1"/>
    <col min="2613" max="2613" width="7.375" style="36" customWidth="1"/>
    <col min="2614" max="2833" width="9" style="36"/>
    <col min="2834" max="2834" width="5.5" style="36" customWidth="1"/>
    <col min="2835" max="2835" width="7.625" style="36" customWidth="1"/>
    <col min="2836" max="2836" width="2.625" style="36" customWidth="1"/>
    <col min="2837" max="2837" width="5.625" style="36" customWidth="1"/>
    <col min="2838" max="2838" width="7.625" style="36" customWidth="1"/>
    <col min="2839" max="2866" width="2.625" style="36" customWidth="1"/>
    <col min="2867" max="2867" width="5.5" style="36" customWidth="1"/>
    <col min="2868" max="2868" width="8" style="36" customWidth="1"/>
    <col min="2869" max="2869" width="7.375" style="36" customWidth="1"/>
    <col min="2870" max="3089" width="9" style="36"/>
    <col min="3090" max="3090" width="5.5" style="36" customWidth="1"/>
    <col min="3091" max="3091" width="7.625" style="36" customWidth="1"/>
    <col min="3092" max="3092" width="2.625" style="36" customWidth="1"/>
    <col min="3093" max="3093" width="5.625" style="36" customWidth="1"/>
    <col min="3094" max="3094" width="7.625" style="36" customWidth="1"/>
    <col min="3095" max="3122" width="2.625" style="36" customWidth="1"/>
    <col min="3123" max="3123" width="5.5" style="36" customWidth="1"/>
    <col min="3124" max="3124" width="8" style="36" customWidth="1"/>
    <col min="3125" max="3125" width="7.375" style="36" customWidth="1"/>
    <col min="3126" max="3345" width="9" style="36"/>
    <col min="3346" max="3346" width="5.5" style="36" customWidth="1"/>
    <col min="3347" max="3347" width="7.625" style="36" customWidth="1"/>
    <col min="3348" max="3348" width="2.625" style="36" customWidth="1"/>
    <col min="3349" max="3349" width="5.625" style="36" customWidth="1"/>
    <col min="3350" max="3350" width="7.625" style="36" customWidth="1"/>
    <col min="3351" max="3378" width="2.625" style="36" customWidth="1"/>
    <col min="3379" max="3379" width="5.5" style="36" customWidth="1"/>
    <col min="3380" max="3380" width="8" style="36" customWidth="1"/>
    <col min="3381" max="3381" width="7.375" style="36" customWidth="1"/>
    <col min="3382" max="3601" width="9" style="36"/>
    <col min="3602" max="3602" width="5.5" style="36" customWidth="1"/>
    <col min="3603" max="3603" width="7.625" style="36" customWidth="1"/>
    <col min="3604" max="3604" width="2.625" style="36" customWidth="1"/>
    <col min="3605" max="3605" width="5.625" style="36" customWidth="1"/>
    <col min="3606" max="3606" width="7.625" style="36" customWidth="1"/>
    <col min="3607" max="3634" width="2.625" style="36" customWidth="1"/>
    <col min="3635" max="3635" width="5.5" style="36" customWidth="1"/>
    <col min="3636" max="3636" width="8" style="36" customWidth="1"/>
    <col min="3637" max="3637" width="7.375" style="36" customWidth="1"/>
    <col min="3638" max="3857" width="9" style="36"/>
    <col min="3858" max="3858" width="5.5" style="36" customWidth="1"/>
    <col min="3859" max="3859" width="7.625" style="36" customWidth="1"/>
    <col min="3860" max="3860" width="2.625" style="36" customWidth="1"/>
    <col min="3861" max="3861" width="5.625" style="36" customWidth="1"/>
    <col min="3862" max="3862" width="7.625" style="36" customWidth="1"/>
    <col min="3863" max="3890" width="2.625" style="36" customWidth="1"/>
    <col min="3891" max="3891" width="5.5" style="36" customWidth="1"/>
    <col min="3892" max="3892" width="8" style="36" customWidth="1"/>
    <col min="3893" max="3893" width="7.375" style="36" customWidth="1"/>
    <col min="3894" max="4113" width="9" style="36"/>
    <col min="4114" max="4114" width="5.5" style="36" customWidth="1"/>
    <col min="4115" max="4115" width="7.625" style="36" customWidth="1"/>
    <col min="4116" max="4116" width="2.625" style="36" customWidth="1"/>
    <col min="4117" max="4117" width="5.625" style="36" customWidth="1"/>
    <col min="4118" max="4118" width="7.625" style="36" customWidth="1"/>
    <col min="4119" max="4146" width="2.625" style="36" customWidth="1"/>
    <col min="4147" max="4147" width="5.5" style="36" customWidth="1"/>
    <col min="4148" max="4148" width="8" style="36" customWidth="1"/>
    <col min="4149" max="4149" width="7.375" style="36" customWidth="1"/>
    <col min="4150" max="4369" width="9" style="36"/>
    <col min="4370" max="4370" width="5.5" style="36" customWidth="1"/>
    <col min="4371" max="4371" width="7.625" style="36" customWidth="1"/>
    <col min="4372" max="4372" width="2.625" style="36" customWidth="1"/>
    <col min="4373" max="4373" width="5.625" style="36" customWidth="1"/>
    <col min="4374" max="4374" width="7.625" style="36" customWidth="1"/>
    <col min="4375" max="4402" width="2.625" style="36" customWidth="1"/>
    <col min="4403" max="4403" width="5.5" style="36" customWidth="1"/>
    <col min="4404" max="4404" width="8" style="36" customWidth="1"/>
    <col min="4405" max="4405" width="7.375" style="36" customWidth="1"/>
    <col min="4406" max="4625" width="9" style="36"/>
    <col min="4626" max="4626" width="5.5" style="36" customWidth="1"/>
    <col min="4627" max="4627" width="7.625" style="36" customWidth="1"/>
    <col min="4628" max="4628" width="2.625" style="36" customWidth="1"/>
    <col min="4629" max="4629" width="5.625" style="36" customWidth="1"/>
    <col min="4630" max="4630" width="7.625" style="36" customWidth="1"/>
    <col min="4631" max="4658" width="2.625" style="36" customWidth="1"/>
    <col min="4659" max="4659" width="5.5" style="36" customWidth="1"/>
    <col min="4660" max="4660" width="8" style="36" customWidth="1"/>
    <col min="4661" max="4661" width="7.375" style="36" customWidth="1"/>
    <col min="4662" max="4881" width="9" style="36"/>
    <col min="4882" max="4882" width="5.5" style="36" customWidth="1"/>
    <col min="4883" max="4883" width="7.625" style="36" customWidth="1"/>
    <col min="4884" max="4884" width="2.625" style="36" customWidth="1"/>
    <col min="4885" max="4885" width="5.625" style="36" customWidth="1"/>
    <col min="4886" max="4886" width="7.625" style="36" customWidth="1"/>
    <col min="4887" max="4914" width="2.625" style="36" customWidth="1"/>
    <col min="4915" max="4915" width="5.5" style="36" customWidth="1"/>
    <col min="4916" max="4916" width="8" style="36" customWidth="1"/>
    <col min="4917" max="4917" width="7.375" style="36" customWidth="1"/>
    <col min="4918" max="5137" width="9" style="36"/>
    <col min="5138" max="5138" width="5.5" style="36" customWidth="1"/>
    <col min="5139" max="5139" width="7.625" style="36" customWidth="1"/>
    <col min="5140" max="5140" width="2.625" style="36" customWidth="1"/>
    <col min="5141" max="5141" width="5.625" style="36" customWidth="1"/>
    <col min="5142" max="5142" width="7.625" style="36" customWidth="1"/>
    <col min="5143" max="5170" width="2.625" style="36" customWidth="1"/>
    <col min="5171" max="5171" width="5.5" style="36" customWidth="1"/>
    <col min="5172" max="5172" width="8" style="36" customWidth="1"/>
    <col min="5173" max="5173" width="7.375" style="36" customWidth="1"/>
    <col min="5174" max="5393" width="9" style="36"/>
    <col min="5394" max="5394" width="5.5" style="36" customWidth="1"/>
    <col min="5395" max="5395" width="7.625" style="36" customWidth="1"/>
    <col min="5396" max="5396" width="2.625" style="36" customWidth="1"/>
    <col min="5397" max="5397" width="5.625" style="36" customWidth="1"/>
    <col min="5398" max="5398" width="7.625" style="36" customWidth="1"/>
    <col min="5399" max="5426" width="2.625" style="36" customWidth="1"/>
    <col min="5427" max="5427" width="5.5" style="36" customWidth="1"/>
    <col min="5428" max="5428" width="8" style="36" customWidth="1"/>
    <col min="5429" max="5429" width="7.375" style="36" customWidth="1"/>
    <col min="5430" max="5649" width="9" style="36"/>
    <col min="5650" max="5650" width="5.5" style="36" customWidth="1"/>
    <col min="5651" max="5651" width="7.625" style="36" customWidth="1"/>
    <col min="5652" max="5652" width="2.625" style="36" customWidth="1"/>
    <col min="5653" max="5653" width="5.625" style="36" customWidth="1"/>
    <col min="5654" max="5654" width="7.625" style="36" customWidth="1"/>
    <col min="5655" max="5682" width="2.625" style="36" customWidth="1"/>
    <col min="5683" max="5683" width="5.5" style="36" customWidth="1"/>
    <col min="5684" max="5684" width="8" style="36" customWidth="1"/>
    <col min="5685" max="5685" width="7.375" style="36" customWidth="1"/>
    <col min="5686" max="5905" width="9" style="36"/>
    <col min="5906" max="5906" width="5.5" style="36" customWidth="1"/>
    <col min="5907" max="5907" width="7.625" style="36" customWidth="1"/>
    <col min="5908" max="5908" width="2.625" style="36" customWidth="1"/>
    <col min="5909" max="5909" width="5.625" style="36" customWidth="1"/>
    <col min="5910" max="5910" width="7.625" style="36" customWidth="1"/>
    <col min="5911" max="5938" width="2.625" style="36" customWidth="1"/>
    <col min="5939" max="5939" width="5.5" style="36" customWidth="1"/>
    <col min="5940" max="5940" width="8" style="36" customWidth="1"/>
    <col min="5941" max="5941" width="7.375" style="36" customWidth="1"/>
    <col min="5942" max="6161" width="9" style="36"/>
    <col min="6162" max="6162" width="5.5" style="36" customWidth="1"/>
    <col min="6163" max="6163" width="7.625" style="36" customWidth="1"/>
    <col min="6164" max="6164" width="2.625" style="36" customWidth="1"/>
    <col min="6165" max="6165" width="5.625" style="36" customWidth="1"/>
    <col min="6166" max="6166" width="7.625" style="36" customWidth="1"/>
    <col min="6167" max="6194" width="2.625" style="36" customWidth="1"/>
    <col min="6195" max="6195" width="5.5" style="36" customWidth="1"/>
    <col min="6196" max="6196" width="8" style="36" customWidth="1"/>
    <col min="6197" max="6197" width="7.375" style="36" customWidth="1"/>
    <col min="6198" max="6417" width="9" style="36"/>
    <col min="6418" max="6418" width="5.5" style="36" customWidth="1"/>
    <col min="6419" max="6419" width="7.625" style="36" customWidth="1"/>
    <col min="6420" max="6420" width="2.625" style="36" customWidth="1"/>
    <col min="6421" max="6421" width="5.625" style="36" customWidth="1"/>
    <col min="6422" max="6422" width="7.625" style="36" customWidth="1"/>
    <col min="6423" max="6450" width="2.625" style="36" customWidth="1"/>
    <col min="6451" max="6451" width="5.5" style="36" customWidth="1"/>
    <col min="6452" max="6452" width="8" style="36" customWidth="1"/>
    <col min="6453" max="6453" width="7.375" style="36" customWidth="1"/>
    <col min="6454" max="6673" width="9" style="36"/>
    <col min="6674" max="6674" width="5.5" style="36" customWidth="1"/>
    <col min="6675" max="6675" width="7.625" style="36" customWidth="1"/>
    <col min="6676" max="6676" width="2.625" style="36" customWidth="1"/>
    <col min="6677" max="6677" width="5.625" style="36" customWidth="1"/>
    <col min="6678" max="6678" width="7.625" style="36" customWidth="1"/>
    <col min="6679" max="6706" width="2.625" style="36" customWidth="1"/>
    <col min="6707" max="6707" width="5.5" style="36" customWidth="1"/>
    <col min="6708" max="6708" width="8" style="36" customWidth="1"/>
    <col min="6709" max="6709" width="7.375" style="36" customWidth="1"/>
    <col min="6710" max="6929" width="9" style="36"/>
    <col min="6930" max="6930" width="5.5" style="36" customWidth="1"/>
    <col min="6931" max="6931" width="7.625" style="36" customWidth="1"/>
    <col min="6932" max="6932" width="2.625" style="36" customWidth="1"/>
    <col min="6933" max="6933" width="5.625" style="36" customWidth="1"/>
    <col min="6934" max="6934" width="7.625" style="36" customWidth="1"/>
    <col min="6935" max="6962" width="2.625" style="36" customWidth="1"/>
    <col min="6963" max="6963" width="5.5" style="36" customWidth="1"/>
    <col min="6964" max="6964" width="8" style="36" customWidth="1"/>
    <col min="6965" max="6965" width="7.375" style="36" customWidth="1"/>
    <col min="6966" max="7185" width="9" style="36"/>
    <col min="7186" max="7186" width="5.5" style="36" customWidth="1"/>
    <col min="7187" max="7187" width="7.625" style="36" customWidth="1"/>
    <col min="7188" max="7188" width="2.625" style="36" customWidth="1"/>
    <col min="7189" max="7189" width="5.625" style="36" customWidth="1"/>
    <col min="7190" max="7190" width="7.625" style="36" customWidth="1"/>
    <col min="7191" max="7218" width="2.625" style="36" customWidth="1"/>
    <col min="7219" max="7219" width="5.5" style="36" customWidth="1"/>
    <col min="7220" max="7220" width="8" style="36" customWidth="1"/>
    <col min="7221" max="7221" width="7.375" style="36" customWidth="1"/>
    <col min="7222" max="7441" width="9" style="36"/>
    <col min="7442" max="7442" width="5.5" style="36" customWidth="1"/>
    <col min="7443" max="7443" width="7.625" style="36" customWidth="1"/>
    <col min="7444" max="7444" width="2.625" style="36" customWidth="1"/>
    <col min="7445" max="7445" width="5.625" style="36" customWidth="1"/>
    <col min="7446" max="7446" width="7.625" style="36" customWidth="1"/>
    <col min="7447" max="7474" width="2.625" style="36" customWidth="1"/>
    <col min="7475" max="7475" width="5.5" style="36" customWidth="1"/>
    <col min="7476" max="7476" width="8" style="36" customWidth="1"/>
    <col min="7477" max="7477" width="7.375" style="36" customWidth="1"/>
    <col min="7478" max="7697" width="9" style="36"/>
    <col min="7698" max="7698" width="5.5" style="36" customWidth="1"/>
    <col min="7699" max="7699" width="7.625" style="36" customWidth="1"/>
    <col min="7700" max="7700" width="2.625" style="36" customWidth="1"/>
    <col min="7701" max="7701" width="5.625" style="36" customWidth="1"/>
    <col min="7702" max="7702" width="7.625" style="36" customWidth="1"/>
    <col min="7703" max="7730" width="2.625" style="36" customWidth="1"/>
    <col min="7731" max="7731" width="5.5" style="36" customWidth="1"/>
    <col min="7732" max="7732" width="8" style="36" customWidth="1"/>
    <col min="7733" max="7733" width="7.375" style="36" customWidth="1"/>
    <col min="7734" max="7953" width="9" style="36"/>
    <col min="7954" max="7954" width="5.5" style="36" customWidth="1"/>
    <col min="7955" max="7955" width="7.625" style="36" customWidth="1"/>
    <col min="7956" max="7956" width="2.625" style="36" customWidth="1"/>
    <col min="7957" max="7957" width="5.625" style="36" customWidth="1"/>
    <col min="7958" max="7958" width="7.625" style="36" customWidth="1"/>
    <col min="7959" max="7986" width="2.625" style="36" customWidth="1"/>
    <col min="7987" max="7987" width="5.5" style="36" customWidth="1"/>
    <col min="7988" max="7988" width="8" style="36" customWidth="1"/>
    <col min="7989" max="7989" width="7.375" style="36" customWidth="1"/>
    <col min="7990" max="8209" width="9" style="36"/>
    <col min="8210" max="8210" width="5.5" style="36" customWidth="1"/>
    <col min="8211" max="8211" width="7.625" style="36" customWidth="1"/>
    <col min="8212" max="8212" width="2.625" style="36" customWidth="1"/>
    <col min="8213" max="8213" width="5.625" style="36" customWidth="1"/>
    <col min="8214" max="8214" width="7.625" style="36" customWidth="1"/>
    <col min="8215" max="8242" width="2.625" style="36" customWidth="1"/>
    <col min="8243" max="8243" width="5.5" style="36" customWidth="1"/>
    <col min="8244" max="8244" width="8" style="36" customWidth="1"/>
    <col min="8245" max="8245" width="7.375" style="36" customWidth="1"/>
    <col min="8246" max="8465" width="9" style="36"/>
    <col min="8466" max="8466" width="5.5" style="36" customWidth="1"/>
    <col min="8467" max="8467" width="7.625" style="36" customWidth="1"/>
    <col min="8468" max="8468" width="2.625" style="36" customWidth="1"/>
    <col min="8469" max="8469" width="5.625" style="36" customWidth="1"/>
    <col min="8470" max="8470" width="7.625" style="36" customWidth="1"/>
    <col min="8471" max="8498" width="2.625" style="36" customWidth="1"/>
    <col min="8499" max="8499" width="5.5" style="36" customWidth="1"/>
    <col min="8500" max="8500" width="8" style="36" customWidth="1"/>
    <col min="8501" max="8501" width="7.375" style="36" customWidth="1"/>
    <col min="8502" max="8721" width="9" style="36"/>
    <col min="8722" max="8722" width="5.5" style="36" customWidth="1"/>
    <col min="8723" max="8723" width="7.625" style="36" customWidth="1"/>
    <col min="8724" max="8724" width="2.625" style="36" customWidth="1"/>
    <col min="8725" max="8725" width="5.625" style="36" customWidth="1"/>
    <col min="8726" max="8726" width="7.625" style="36" customWidth="1"/>
    <col min="8727" max="8754" width="2.625" style="36" customWidth="1"/>
    <col min="8755" max="8755" width="5.5" style="36" customWidth="1"/>
    <col min="8756" max="8756" width="8" style="36" customWidth="1"/>
    <col min="8757" max="8757" width="7.375" style="36" customWidth="1"/>
    <col min="8758" max="8977" width="9" style="36"/>
    <col min="8978" max="8978" width="5.5" style="36" customWidth="1"/>
    <col min="8979" max="8979" width="7.625" style="36" customWidth="1"/>
    <col min="8980" max="8980" width="2.625" style="36" customWidth="1"/>
    <col min="8981" max="8981" width="5.625" style="36" customWidth="1"/>
    <col min="8982" max="8982" width="7.625" style="36" customWidth="1"/>
    <col min="8983" max="9010" width="2.625" style="36" customWidth="1"/>
    <col min="9011" max="9011" width="5.5" style="36" customWidth="1"/>
    <col min="9012" max="9012" width="8" style="36" customWidth="1"/>
    <col min="9013" max="9013" width="7.375" style="36" customWidth="1"/>
    <col min="9014" max="9233" width="9" style="36"/>
    <col min="9234" max="9234" width="5.5" style="36" customWidth="1"/>
    <col min="9235" max="9235" width="7.625" style="36" customWidth="1"/>
    <col min="9236" max="9236" width="2.625" style="36" customWidth="1"/>
    <col min="9237" max="9237" width="5.625" style="36" customWidth="1"/>
    <col min="9238" max="9238" width="7.625" style="36" customWidth="1"/>
    <col min="9239" max="9266" width="2.625" style="36" customWidth="1"/>
    <col min="9267" max="9267" width="5.5" style="36" customWidth="1"/>
    <col min="9268" max="9268" width="8" style="36" customWidth="1"/>
    <col min="9269" max="9269" width="7.375" style="36" customWidth="1"/>
    <col min="9270" max="9489" width="9" style="36"/>
    <col min="9490" max="9490" width="5.5" style="36" customWidth="1"/>
    <col min="9491" max="9491" width="7.625" style="36" customWidth="1"/>
    <col min="9492" max="9492" width="2.625" style="36" customWidth="1"/>
    <col min="9493" max="9493" width="5.625" style="36" customWidth="1"/>
    <col min="9494" max="9494" width="7.625" style="36" customWidth="1"/>
    <col min="9495" max="9522" width="2.625" style="36" customWidth="1"/>
    <col min="9523" max="9523" width="5.5" style="36" customWidth="1"/>
    <col min="9524" max="9524" width="8" style="36" customWidth="1"/>
    <col min="9525" max="9525" width="7.375" style="36" customWidth="1"/>
    <col min="9526" max="9745" width="9" style="36"/>
    <col min="9746" max="9746" width="5.5" style="36" customWidth="1"/>
    <col min="9747" max="9747" width="7.625" style="36" customWidth="1"/>
    <col min="9748" max="9748" width="2.625" style="36" customWidth="1"/>
    <col min="9749" max="9749" width="5.625" style="36" customWidth="1"/>
    <col min="9750" max="9750" width="7.625" style="36" customWidth="1"/>
    <col min="9751" max="9778" width="2.625" style="36" customWidth="1"/>
    <col min="9779" max="9779" width="5.5" style="36" customWidth="1"/>
    <col min="9780" max="9780" width="8" style="36" customWidth="1"/>
    <col min="9781" max="9781" width="7.375" style="36" customWidth="1"/>
    <col min="9782" max="10001" width="9" style="36"/>
    <col min="10002" max="10002" width="5.5" style="36" customWidth="1"/>
    <col min="10003" max="10003" width="7.625" style="36" customWidth="1"/>
    <col min="10004" max="10004" width="2.625" style="36" customWidth="1"/>
    <col min="10005" max="10005" width="5.625" style="36" customWidth="1"/>
    <col min="10006" max="10006" width="7.625" style="36" customWidth="1"/>
    <col min="10007" max="10034" width="2.625" style="36" customWidth="1"/>
    <col min="10035" max="10035" width="5.5" style="36" customWidth="1"/>
    <col min="10036" max="10036" width="8" style="36" customWidth="1"/>
    <col min="10037" max="10037" width="7.375" style="36" customWidth="1"/>
    <col min="10038" max="10257" width="9" style="36"/>
    <col min="10258" max="10258" width="5.5" style="36" customWidth="1"/>
    <col min="10259" max="10259" width="7.625" style="36" customWidth="1"/>
    <col min="10260" max="10260" width="2.625" style="36" customWidth="1"/>
    <col min="10261" max="10261" width="5.625" style="36" customWidth="1"/>
    <col min="10262" max="10262" width="7.625" style="36" customWidth="1"/>
    <col min="10263" max="10290" width="2.625" style="36" customWidth="1"/>
    <col min="10291" max="10291" width="5.5" style="36" customWidth="1"/>
    <col min="10292" max="10292" width="8" style="36" customWidth="1"/>
    <col min="10293" max="10293" width="7.375" style="36" customWidth="1"/>
    <col min="10294" max="10513" width="9" style="36"/>
    <col min="10514" max="10514" width="5.5" style="36" customWidth="1"/>
    <col min="10515" max="10515" width="7.625" style="36" customWidth="1"/>
    <col min="10516" max="10516" width="2.625" style="36" customWidth="1"/>
    <col min="10517" max="10517" width="5.625" style="36" customWidth="1"/>
    <col min="10518" max="10518" width="7.625" style="36" customWidth="1"/>
    <col min="10519" max="10546" width="2.625" style="36" customWidth="1"/>
    <col min="10547" max="10547" width="5.5" style="36" customWidth="1"/>
    <col min="10548" max="10548" width="8" style="36" customWidth="1"/>
    <col min="10549" max="10549" width="7.375" style="36" customWidth="1"/>
    <col min="10550" max="10769" width="9" style="36"/>
    <col min="10770" max="10770" width="5.5" style="36" customWidth="1"/>
    <col min="10771" max="10771" width="7.625" style="36" customWidth="1"/>
    <col min="10772" max="10772" width="2.625" style="36" customWidth="1"/>
    <col min="10773" max="10773" width="5.625" style="36" customWidth="1"/>
    <col min="10774" max="10774" width="7.625" style="36" customWidth="1"/>
    <col min="10775" max="10802" width="2.625" style="36" customWidth="1"/>
    <col min="10803" max="10803" width="5.5" style="36" customWidth="1"/>
    <col min="10804" max="10804" width="8" style="36" customWidth="1"/>
    <col min="10805" max="10805" width="7.375" style="36" customWidth="1"/>
    <col min="10806" max="11025" width="9" style="36"/>
    <col min="11026" max="11026" width="5.5" style="36" customWidth="1"/>
    <col min="11027" max="11027" width="7.625" style="36" customWidth="1"/>
    <col min="11028" max="11028" width="2.625" style="36" customWidth="1"/>
    <col min="11029" max="11029" width="5.625" style="36" customWidth="1"/>
    <col min="11030" max="11030" width="7.625" style="36" customWidth="1"/>
    <col min="11031" max="11058" width="2.625" style="36" customWidth="1"/>
    <col min="11059" max="11059" width="5.5" style="36" customWidth="1"/>
    <col min="11060" max="11060" width="8" style="36" customWidth="1"/>
    <col min="11061" max="11061" width="7.375" style="36" customWidth="1"/>
    <col min="11062" max="11281" width="9" style="36"/>
    <col min="11282" max="11282" width="5.5" style="36" customWidth="1"/>
    <col min="11283" max="11283" width="7.625" style="36" customWidth="1"/>
    <col min="11284" max="11284" width="2.625" style="36" customWidth="1"/>
    <col min="11285" max="11285" width="5.625" style="36" customWidth="1"/>
    <col min="11286" max="11286" width="7.625" style="36" customWidth="1"/>
    <col min="11287" max="11314" width="2.625" style="36" customWidth="1"/>
    <col min="11315" max="11315" width="5.5" style="36" customWidth="1"/>
    <col min="11316" max="11316" width="8" style="36" customWidth="1"/>
    <col min="11317" max="11317" width="7.375" style="36" customWidth="1"/>
    <col min="11318" max="11537" width="9" style="36"/>
    <col min="11538" max="11538" width="5.5" style="36" customWidth="1"/>
    <col min="11539" max="11539" width="7.625" style="36" customWidth="1"/>
    <col min="11540" max="11540" width="2.625" style="36" customWidth="1"/>
    <col min="11541" max="11541" width="5.625" style="36" customWidth="1"/>
    <col min="11542" max="11542" width="7.625" style="36" customWidth="1"/>
    <col min="11543" max="11570" width="2.625" style="36" customWidth="1"/>
    <col min="11571" max="11571" width="5.5" style="36" customWidth="1"/>
    <col min="11572" max="11572" width="8" style="36" customWidth="1"/>
    <col min="11573" max="11573" width="7.375" style="36" customWidth="1"/>
    <col min="11574" max="11793" width="9" style="36"/>
    <col min="11794" max="11794" width="5.5" style="36" customWidth="1"/>
    <col min="11795" max="11795" width="7.625" style="36" customWidth="1"/>
    <col min="11796" max="11796" width="2.625" style="36" customWidth="1"/>
    <col min="11797" max="11797" width="5.625" style="36" customWidth="1"/>
    <col min="11798" max="11798" width="7.625" style="36" customWidth="1"/>
    <col min="11799" max="11826" width="2.625" style="36" customWidth="1"/>
    <col min="11827" max="11827" width="5.5" style="36" customWidth="1"/>
    <col min="11828" max="11828" width="8" style="36" customWidth="1"/>
    <col min="11829" max="11829" width="7.375" style="36" customWidth="1"/>
    <col min="11830" max="12049" width="9" style="36"/>
    <col min="12050" max="12050" width="5.5" style="36" customWidth="1"/>
    <col min="12051" max="12051" width="7.625" style="36" customWidth="1"/>
    <col min="12052" max="12052" width="2.625" style="36" customWidth="1"/>
    <col min="12053" max="12053" width="5.625" style="36" customWidth="1"/>
    <col min="12054" max="12054" width="7.625" style="36" customWidth="1"/>
    <col min="12055" max="12082" width="2.625" style="36" customWidth="1"/>
    <col min="12083" max="12083" width="5.5" style="36" customWidth="1"/>
    <col min="12084" max="12084" width="8" style="36" customWidth="1"/>
    <col min="12085" max="12085" width="7.375" style="36" customWidth="1"/>
    <col min="12086" max="12305" width="9" style="36"/>
    <col min="12306" max="12306" width="5.5" style="36" customWidth="1"/>
    <col min="12307" max="12307" width="7.625" style="36" customWidth="1"/>
    <col min="12308" max="12308" width="2.625" style="36" customWidth="1"/>
    <col min="12309" max="12309" width="5.625" style="36" customWidth="1"/>
    <col min="12310" max="12310" width="7.625" style="36" customWidth="1"/>
    <col min="12311" max="12338" width="2.625" style="36" customWidth="1"/>
    <col min="12339" max="12339" width="5.5" style="36" customWidth="1"/>
    <col min="12340" max="12340" width="8" style="36" customWidth="1"/>
    <col min="12341" max="12341" width="7.375" style="36" customWidth="1"/>
    <col min="12342" max="12561" width="9" style="36"/>
    <col min="12562" max="12562" width="5.5" style="36" customWidth="1"/>
    <col min="12563" max="12563" width="7.625" style="36" customWidth="1"/>
    <col min="12564" max="12564" width="2.625" style="36" customWidth="1"/>
    <col min="12565" max="12565" width="5.625" style="36" customWidth="1"/>
    <col min="12566" max="12566" width="7.625" style="36" customWidth="1"/>
    <col min="12567" max="12594" width="2.625" style="36" customWidth="1"/>
    <col min="12595" max="12595" width="5.5" style="36" customWidth="1"/>
    <col min="12596" max="12596" width="8" style="36" customWidth="1"/>
    <col min="12597" max="12597" width="7.375" style="36" customWidth="1"/>
    <col min="12598" max="12817" width="9" style="36"/>
    <col min="12818" max="12818" width="5.5" style="36" customWidth="1"/>
    <col min="12819" max="12819" width="7.625" style="36" customWidth="1"/>
    <col min="12820" max="12820" width="2.625" style="36" customWidth="1"/>
    <col min="12821" max="12821" width="5.625" style="36" customWidth="1"/>
    <col min="12822" max="12822" width="7.625" style="36" customWidth="1"/>
    <col min="12823" max="12850" width="2.625" style="36" customWidth="1"/>
    <col min="12851" max="12851" width="5.5" style="36" customWidth="1"/>
    <col min="12852" max="12852" width="8" style="36" customWidth="1"/>
    <col min="12853" max="12853" width="7.375" style="36" customWidth="1"/>
    <col min="12854" max="13073" width="9" style="36"/>
    <col min="13074" max="13074" width="5.5" style="36" customWidth="1"/>
    <col min="13075" max="13075" width="7.625" style="36" customWidth="1"/>
    <col min="13076" max="13076" width="2.625" style="36" customWidth="1"/>
    <col min="13077" max="13077" width="5.625" style="36" customWidth="1"/>
    <col min="13078" max="13078" width="7.625" style="36" customWidth="1"/>
    <col min="13079" max="13106" width="2.625" style="36" customWidth="1"/>
    <col min="13107" max="13107" width="5.5" style="36" customWidth="1"/>
    <col min="13108" max="13108" width="8" style="36" customWidth="1"/>
    <col min="13109" max="13109" width="7.375" style="36" customWidth="1"/>
    <col min="13110" max="13329" width="9" style="36"/>
    <col min="13330" max="13330" width="5.5" style="36" customWidth="1"/>
    <col min="13331" max="13331" width="7.625" style="36" customWidth="1"/>
    <col min="13332" max="13332" width="2.625" style="36" customWidth="1"/>
    <col min="13333" max="13333" width="5.625" style="36" customWidth="1"/>
    <col min="13334" max="13334" width="7.625" style="36" customWidth="1"/>
    <col min="13335" max="13362" width="2.625" style="36" customWidth="1"/>
    <col min="13363" max="13363" width="5.5" style="36" customWidth="1"/>
    <col min="13364" max="13364" width="8" style="36" customWidth="1"/>
    <col min="13365" max="13365" width="7.375" style="36" customWidth="1"/>
    <col min="13366" max="13585" width="9" style="36"/>
    <col min="13586" max="13586" width="5.5" style="36" customWidth="1"/>
    <col min="13587" max="13587" width="7.625" style="36" customWidth="1"/>
    <col min="13588" max="13588" width="2.625" style="36" customWidth="1"/>
    <col min="13589" max="13589" width="5.625" style="36" customWidth="1"/>
    <col min="13590" max="13590" width="7.625" style="36" customWidth="1"/>
    <col min="13591" max="13618" width="2.625" style="36" customWidth="1"/>
    <col min="13619" max="13619" width="5.5" style="36" customWidth="1"/>
    <col min="13620" max="13620" width="8" style="36" customWidth="1"/>
    <col min="13621" max="13621" width="7.375" style="36" customWidth="1"/>
    <col min="13622" max="13841" width="9" style="36"/>
    <col min="13842" max="13842" width="5.5" style="36" customWidth="1"/>
    <col min="13843" max="13843" width="7.625" style="36" customWidth="1"/>
    <col min="13844" max="13844" width="2.625" style="36" customWidth="1"/>
    <col min="13845" max="13845" width="5.625" style="36" customWidth="1"/>
    <col min="13846" max="13846" width="7.625" style="36" customWidth="1"/>
    <col min="13847" max="13874" width="2.625" style="36" customWidth="1"/>
    <col min="13875" max="13875" width="5.5" style="36" customWidth="1"/>
    <col min="13876" max="13876" width="8" style="36" customWidth="1"/>
    <col min="13877" max="13877" width="7.375" style="36" customWidth="1"/>
    <col min="13878" max="14097" width="9" style="36"/>
    <col min="14098" max="14098" width="5.5" style="36" customWidth="1"/>
    <col min="14099" max="14099" width="7.625" style="36" customWidth="1"/>
    <col min="14100" max="14100" width="2.625" style="36" customWidth="1"/>
    <col min="14101" max="14101" width="5.625" style="36" customWidth="1"/>
    <col min="14102" max="14102" width="7.625" style="36" customWidth="1"/>
    <col min="14103" max="14130" width="2.625" style="36" customWidth="1"/>
    <col min="14131" max="14131" width="5.5" style="36" customWidth="1"/>
    <col min="14132" max="14132" width="8" style="36" customWidth="1"/>
    <col min="14133" max="14133" width="7.375" style="36" customWidth="1"/>
    <col min="14134" max="14353" width="9" style="36"/>
    <col min="14354" max="14354" width="5.5" style="36" customWidth="1"/>
    <col min="14355" max="14355" width="7.625" style="36" customWidth="1"/>
    <col min="14356" max="14356" width="2.625" style="36" customWidth="1"/>
    <col min="14357" max="14357" width="5.625" style="36" customWidth="1"/>
    <col min="14358" max="14358" width="7.625" style="36" customWidth="1"/>
    <col min="14359" max="14386" width="2.625" style="36" customWidth="1"/>
    <col min="14387" max="14387" width="5.5" style="36" customWidth="1"/>
    <col min="14388" max="14388" width="8" style="36" customWidth="1"/>
    <col min="14389" max="14389" width="7.375" style="36" customWidth="1"/>
    <col min="14390" max="14609" width="9" style="36"/>
    <col min="14610" max="14610" width="5.5" style="36" customWidth="1"/>
    <col min="14611" max="14611" width="7.625" style="36" customWidth="1"/>
    <col min="14612" max="14612" width="2.625" style="36" customWidth="1"/>
    <col min="14613" max="14613" width="5.625" style="36" customWidth="1"/>
    <col min="14614" max="14614" width="7.625" style="36" customWidth="1"/>
    <col min="14615" max="14642" width="2.625" style="36" customWidth="1"/>
    <col min="14643" max="14643" width="5.5" style="36" customWidth="1"/>
    <col min="14644" max="14644" width="8" style="36" customWidth="1"/>
    <col min="14645" max="14645" width="7.375" style="36" customWidth="1"/>
    <col min="14646" max="14865" width="9" style="36"/>
    <col min="14866" max="14866" width="5.5" style="36" customWidth="1"/>
    <col min="14867" max="14867" width="7.625" style="36" customWidth="1"/>
    <col min="14868" max="14868" width="2.625" style="36" customWidth="1"/>
    <col min="14869" max="14869" width="5.625" style="36" customWidth="1"/>
    <col min="14870" max="14870" width="7.625" style="36" customWidth="1"/>
    <col min="14871" max="14898" width="2.625" style="36" customWidth="1"/>
    <col min="14899" max="14899" width="5.5" style="36" customWidth="1"/>
    <col min="14900" max="14900" width="8" style="36" customWidth="1"/>
    <col min="14901" max="14901" width="7.375" style="36" customWidth="1"/>
    <col min="14902" max="15121" width="9" style="36"/>
    <col min="15122" max="15122" width="5.5" style="36" customWidth="1"/>
    <col min="15123" max="15123" width="7.625" style="36" customWidth="1"/>
    <col min="15124" max="15124" width="2.625" style="36" customWidth="1"/>
    <col min="15125" max="15125" width="5.625" style="36" customWidth="1"/>
    <col min="15126" max="15126" width="7.625" style="36" customWidth="1"/>
    <col min="15127" max="15154" width="2.625" style="36" customWidth="1"/>
    <col min="15155" max="15155" width="5.5" style="36" customWidth="1"/>
    <col min="15156" max="15156" width="8" style="36" customWidth="1"/>
    <col min="15157" max="15157" width="7.375" style="36" customWidth="1"/>
    <col min="15158" max="15377" width="9" style="36"/>
    <col min="15378" max="15378" width="5.5" style="36" customWidth="1"/>
    <col min="15379" max="15379" width="7.625" style="36" customWidth="1"/>
    <col min="15380" max="15380" width="2.625" style="36" customWidth="1"/>
    <col min="15381" max="15381" width="5.625" style="36" customWidth="1"/>
    <col min="15382" max="15382" width="7.625" style="36" customWidth="1"/>
    <col min="15383" max="15410" width="2.625" style="36" customWidth="1"/>
    <col min="15411" max="15411" width="5.5" style="36" customWidth="1"/>
    <col min="15412" max="15412" width="8" style="36" customWidth="1"/>
    <col min="15413" max="15413" width="7.375" style="36" customWidth="1"/>
    <col min="15414" max="15633" width="9" style="36"/>
    <col min="15634" max="15634" width="5.5" style="36" customWidth="1"/>
    <col min="15635" max="15635" width="7.625" style="36" customWidth="1"/>
    <col min="15636" max="15636" width="2.625" style="36" customWidth="1"/>
    <col min="15637" max="15637" width="5.625" style="36" customWidth="1"/>
    <col min="15638" max="15638" width="7.625" style="36" customWidth="1"/>
    <col min="15639" max="15666" width="2.625" style="36" customWidth="1"/>
    <col min="15667" max="15667" width="5.5" style="36" customWidth="1"/>
    <col min="15668" max="15668" width="8" style="36" customWidth="1"/>
    <col min="15669" max="15669" width="7.375" style="36" customWidth="1"/>
    <col min="15670" max="15889" width="9" style="36"/>
    <col min="15890" max="15890" width="5.5" style="36" customWidth="1"/>
    <col min="15891" max="15891" width="7.625" style="36" customWidth="1"/>
    <col min="15892" max="15892" width="2.625" style="36" customWidth="1"/>
    <col min="15893" max="15893" width="5.625" style="36" customWidth="1"/>
    <col min="15894" max="15894" width="7.625" style="36" customWidth="1"/>
    <col min="15895" max="15922" width="2.625" style="36" customWidth="1"/>
    <col min="15923" max="15923" width="5.5" style="36" customWidth="1"/>
    <col min="15924" max="15924" width="8" style="36" customWidth="1"/>
    <col min="15925" max="15925" width="7.375" style="36" customWidth="1"/>
    <col min="15926" max="16145" width="9" style="36"/>
    <col min="16146" max="16146" width="5.5" style="36" customWidth="1"/>
    <col min="16147" max="16147" width="7.625" style="36" customWidth="1"/>
    <col min="16148" max="16148" width="2.625" style="36" customWidth="1"/>
    <col min="16149" max="16149" width="5.625" style="36" customWidth="1"/>
    <col min="16150" max="16150" width="7.625" style="36" customWidth="1"/>
    <col min="16151" max="16178" width="2.625" style="36" customWidth="1"/>
    <col min="16179" max="16179" width="5.5" style="36" customWidth="1"/>
    <col min="16180" max="16180" width="8" style="36" customWidth="1"/>
    <col min="16181" max="16181" width="7.375" style="36" customWidth="1"/>
    <col min="16182" max="16384" width="9" style="36"/>
  </cols>
  <sheetData>
    <row r="1" spans="1:59" s="42" customFormat="1" ht="20.25" customHeight="1" thickBot="1" x14ac:dyDescent="0.35">
      <c r="A1" s="121"/>
      <c r="B1" s="41" t="s">
        <v>57</v>
      </c>
      <c r="F1" s="43"/>
      <c r="G1" s="43"/>
      <c r="H1" s="43"/>
      <c r="I1" s="43"/>
      <c r="U1" s="465" t="s">
        <v>93</v>
      </c>
      <c r="V1" s="465"/>
      <c r="W1" s="451">
        <v>3</v>
      </c>
      <c r="X1" s="451"/>
      <c r="Y1" s="451"/>
      <c r="Z1" s="465" t="s">
        <v>9</v>
      </c>
      <c r="AA1" s="465"/>
      <c r="AB1" s="465" t="s">
        <v>192</v>
      </c>
      <c r="AC1" s="451">
        <f>IF(W1=0,"",YEAR(DATE(2018+W1,1,1)))</f>
        <v>2021</v>
      </c>
      <c r="AD1" s="451"/>
      <c r="AE1" s="451"/>
      <c r="AF1" s="451"/>
      <c r="AG1" s="465" t="s">
        <v>193</v>
      </c>
      <c r="AH1" s="451">
        <v>3</v>
      </c>
      <c r="AI1" s="451"/>
      <c r="AJ1" s="451"/>
      <c r="AK1" s="452" t="s">
        <v>8</v>
      </c>
      <c r="AL1" s="452"/>
      <c r="AM1" s="44"/>
      <c r="AN1" s="453" t="s">
        <v>59</v>
      </c>
      <c r="AO1" s="453"/>
      <c r="AP1" s="453"/>
      <c r="AQ1" s="453"/>
      <c r="AR1" s="454"/>
      <c r="AS1" s="455" t="s">
        <v>84</v>
      </c>
      <c r="AT1" s="456"/>
      <c r="AU1" s="456"/>
      <c r="AV1" s="456"/>
      <c r="AW1" s="456"/>
      <c r="AX1" s="456"/>
      <c r="AY1" s="456"/>
      <c r="AZ1" s="456"/>
      <c r="BA1" s="456"/>
      <c r="BB1" s="456"/>
      <c r="BC1" s="456"/>
      <c r="BD1" s="456"/>
      <c r="BE1" s="456"/>
      <c r="BF1" s="457"/>
    </row>
    <row r="2" spans="1:59" s="42" customFormat="1" ht="20.25" customHeight="1" thickBot="1" x14ac:dyDescent="0.35">
      <c r="A2" s="121"/>
      <c r="B2" s="458" t="s">
        <v>58</v>
      </c>
      <c r="C2" s="458"/>
      <c r="D2" s="458"/>
      <c r="E2" s="458"/>
      <c r="F2" s="458"/>
      <c r="G2" s="458"/>
      <c r="H2" s="458"/>
      <c r="I2" s="458"/>
      <c r="J2" s="458"/>
      <c r="K2" s="458"/>
      <c r="L2" s="458"/>
      <c r="M2" s="458"/>
      <c r="N2" s="458"/>
      <c r="O2" s="458"/>
      <c r="P2" s="458"/>
      <c r="Q2" s="458"/>
      <c r="R2" s="458"/>
      <c r="S2" s="458"/>
      <c r="T2" s="45"/>
      <c r="U2" s="465"/>
      <c r="V2" s="465"/>
      <c r="W2" s="451"/>
      <c r="X2" s="451"/>
      <c r="Y2" s="451"/>
      <c r="Z2" s="465"/>
      <c r="AA2" s="465"/>
      <c r="AB2" s="465"/>
      <c r="AC2" s="451"/>
      <c r="AD2" s="451"/>
      <c r="AE2" s="451"/>
      <c r="AF2" s="451"/>
      <c r="AG2" s="465"/>
      <c r="AH2" s="451"/>
      <c r="AI2" s="451"/>
      <c r="AJ2" s="451"/>
      <c r="AK2" s="452"/>
      <c r="AL2" s="452"/>
      <c r="AM2" s="46"/>
      <c r="AN2" s="459" t="s">
        <v>61</v>
      </c>
      <c r="AO2" s="459"/>
      <c r="AP2" s="459"/>
      <c r="AQ2" s="459"/>
      <c r="AR2" s="460"/>
      <c r="AS2" s="461"/>
      <c r="AT2" s="462"/>
      <c r="AU2" s="462"/>
      <c r="AV2" s="462"/>
      <c r="AW2" s="462"/>
      <c r="AX2" s="462"/>
      <c r="AY2" s="462"/>
      <c r="AZ2" s="462"/>
      <c r="BA2" s="462"/>
      <c r="BB2" s="462"/>
      <c r="BC2" s="462"/>
      <c r="BD2" s="462"/>
      <c r="BE2" s="462"/>
      <c r="BF2" s="463"/>
    </row>
    <row r="3" spans="1:59" s="42" customFormat="1" ht="20.25" customHeight="1" x14ac:dyDescent="0.3">
      <c r="A3" s="121"/>
      <c r="B3" s="458"/>
      <c r="C3" s="458"/>
      <c r="D3" s="458"/>
      <c r="E3" s="458"/>
      <c r="F3" s="458"/>
      <c r="G3" s="458"/>
      <c r="H3" s="458"/>
      <c r="I3" s="458"/>
      <c r="J3" s="458"/>
      <c r="K3" s="458"/>
      <c r="L3" s="458"/>
      <c r="M3" s="458"/>
      <c r="N3" s="458"/>
      <c r="O3" s="458"/>
      <c r="P3" s="458"/>
      <c r="Q3" s="458"/>
      <c r="R3" s="458"/>
      <c r="S3" s="458"/>
      <c r="T3" s="45"/>
      <c r="U3" s="45"/>
      <c r="V3" s="45"/>
      <c r="W3" s="45"/>
      <c r="Y3" s="47"/>
      <c r="Z3" s="47"/>
      <c r="AB3" s="47"/>
      <c r="AC3" s="47"/>
      <c r="AD3" s="46"/>
      <c r="AE3" s="46"/>
      <c r="AF3" s="46"/>
      <c r="AG3" s="46"/>
      <c r="AH3" s="46"/>
      <c r="AI3" s="46"/>
      <c r="AJ3" s="46"/>
      <c r="AK3" s="46"/>
      <c r="AL3" s="46"/>
      <c r="AM3" s="46"/>
      <c r="AN3" s="48"/>
      <c r="AO3" s="48"/>
      <c r="AP3" s="48"/>
      <c r="AQ3" s="48"/>
      <c r="AR3" s="48"/>
      <c r="AS3" s="49"/>
      <c r="AT3" s="49"/>
      <c r="AU3" s="49"/>
      <c r="AV3" s="49"/>
      <c r="AW3" s="49"/>
      <c r="AX3" s="49"/>
      <c r="AY3" s="49"/>
      <c r="AZ3" s="49"/>
      <c r="BA3" s="49"/>
      <c r="BB3" s="49"/>
      <c r="BC3" s="49"/>
      <c r="BD3" s="49"/>
      <c r="BE3" s="49"/>
      <c r="BF3" s="49"/>
    </row>
    <row r="4" spans="1:59" s="42" customFormat="1" ht="20.25" customHeight="1" x14ac:dyDescent="0.3">
      <c r="A4" s="121"/>
      <c r="B4" s="458"/>
      <c r="C4" s="458"/>
      <c r="D4" s="458"/>
      <c r="E4" s="458"/>
      <c r="F4" s="458"/>
      <c r="G4" s="458"/>
      <c r="H4" s="458"/>
      <c r="I4" s="458"/>
      <c r="J4" s="458"/>
      <c r="K4" s="458"/>
      <c r="L4" s="458"/>
      <c r="M4" s="458"/>
      <c r="N4" s="458"/>
      <c r="O4" s="458"/>
      <c r="P4" s="458"/>
      <c r="Q4" s="458"/>
      <c r="R4" s="458"/>
      <c r="S4" s="458"/>
      <c r="AD4" s="50"/>
      <c r="AE4" s="50"/>
      <c r="AF4" s="51"/>
      <c r="AG4" s="51"/>
      <c r="AH4" s="51"/>
      <c r="AI4" s="51"/>
      <c r="AJ4" s="51"/>
      <c r="AK4" s="51"/>
      <c r="AL4" s="51"/>
      <c r="AM4" s="52"/>
      <c r="AN4" s="52"/>
      <c r="AO4" s="52"/>
      <c r="AP4" s="52"/>
      <c r="AQ4" s="52"/>
      <c r="AR4" s="52"/>
      <c r="AS4" s="52"/>
      <c r="AT4" s="52"/>
      <c r="AU4" s="52"/>
      <c r="AV4" s="52"/>
      <c r="AW4" s="52"/>
      <c r="AX4" s="52"/>
      <c r="AY4" s="52"/>
      <c r="AZ4" s="52"/>
      <c r="BA4" s="53"/>
      <c r="BB4" s="464" t="s">
        <v>96</v>
      </c>
      <c r="BC4" s="464"/>
      <c r="BD4" s="464"/>
      <c r="BE4" s="52"/>
      <c r="BF4" s="52"/>
      <c r="BG4" s="53"/>
    </row>
    <row r="5" spans="1:59" s="42" customFormat="1" ht="20.25" customHeight="1" x14ac:dyDescent="0.3">
      <c r="A5" s="121"/>
      <c r="Z5" s="53"/>
      <c r="AA5" s="53"/>
      <c r="AB5" s="53"/>
      <c r="AD5" s="50"/>
      <c r="AE5" s="50"/>
      <c r="AF5" s="54"/>
      <c r="AG5" s="54"/>
      <c r="AH5" s="54"/>
      <c r="AI5" s="54"/>
      <c r="AJ5" s="54"/>
      <c r="AK5" s="54"/>
      <c r="AL5" s="54"/>
      <c r="AM5" s="44"/>
      <c r="BB5" s="368" t="s">
        <v>97</v>
      </c>
      <c r="BC5" s="368"/>
      <c r="BD5" s="368"/>
      <c r="BE5" s="44"/>
      <c r="BF5" s="44"/>
      <c r="BG5" s="53"/>
    </row>
    <row r="6" spans="1:59" s="42" customFormat="1" ht="20.25" customHeight="1" x14ac:dyDescent="0.2">
      <c r="A6" s="122"/>
      <c r="B6" s="55"/>
      <c r="E6" s="55"/>
      <c r="F6" s="55"/>
      <c r="G6" s="55"/>
      <c r="H6" s="55"/>
      <c r="I6" s="55"/>
      <c r="J6" s="55"/>
      <c r="K6" s="55"/>
      <c r="L6" s="55"/>
      <c r="M6" s="55"/>
      <c r="N6" s="55"/>
      <c r="O6" s="56"/>
      <c r="P6" s="56"/>
      <c r="Q6" s="56"/>
      <c r="R6" s="56"/>
      <c r="S6" s="56"/>
      <c r="T6" s="56"/>
      <c r="U6" s="56"/>
      <c r="V6" s="56"/>
      <c r="W6" s="44"/>
      <c r="X6" s="53"/>
      <c r="AD6" s="50"/>
      <c r="AE6" s="50"/>
      <c r="AF6" s="50"/>
      <c r="AG6" s="50"/>
      <c r="AH6" s="50"/>
      <c r="AI6" s="50"/>
      <c r="AJ6" s="50"/>
      <c r="AK6" s="50"/>
      <c r="AL6" s="44" t="s">
        <v>98</v>
      </c>
      <c r="AM6" s="44"/>
      <c r="AN6" s="44"/>
      <c r="AO6" s="44"/>
      <c r="AP6" s="44"/>
      <c r="AQ6" s="44"/>
      <c r="AR6" s="44"/>
      <c r="AS6" s="44"/>
      <c r="AT6" s="44"/>
      <c r="AU6" s="44"/>
      <c r="AV6" s="44"/>
      <c r="AW6" s="44"/>
      <c r="AX6" s="381">
        <v>40</v>
      </c>
      <c r="AY6" s="381"/>
      <c r="AZ6" s="53" t="s">
        <v>99</v>
      </c>
      <c r="BA6" s="44"/>
      <c r="BB6" s="381">
        <v>160</v>
      </c>
      <c r="BC6" s="381"/>
      <c r="BD6" s="381"/>
      <c r="BE6" s="44" t="s">
        <v>100</v>
      </c>
      <c r="BF6" s="44"/>
      <c r="BG6" s="53"/>
    </row>
    <row r="7" spans="1:59" s="42" customFormat="1" ht="20.25" customHeight="1" x14ac:dyDescent="0.3">
      <c r="A7" s="121"/>
      <c r="AL7" s="46"/>
      <c r="AM7" s="46"/>
      <c r="AN7" s="46"/>
      <c r="AO7" s="46"/>
      <c r="AP7" s="46"/>
      <c r="AQ7" s="46"/>
      <c r="AR7" s="46"/>
      <c r="AS7" s="46"/>
      <c r="AT7" s="46"/>
      <c r="AU7" s="46"/>
      <c r="AV7" s="46"/>
      <c r="AW7" s="46"/>
      <c r="AY7" s="46"/>
      <c r="AZ7" s="46"/>
      <c r="BA7" s="50" t="s">
        <v>194</v>
      </c>
      <c r="BB7" s="435">
        <f>DAY(EOMONTH(DATE(AC1,AH1,1),0))</f>
        <v>31</v>
      </c>
      <c r="BC7" s="436"/>
      <c r="BD7" s="437"/>
      <c r="BE7" s="46"/>
      <c r="BF7" s="46"/>
    </row>
    <row r="8" spans="1:59" s="42" customFormat="1" ht="20.25" customHeight="1" x14ac:dyDescent="0.3">
      <c r="A8" s="121"/>
      <c r="AL8" s="46"/>
      <c r="AM8" s="46"/>
      <c r="AN8" s="46"/>
      <c r="AO8" s="46"/>
      <c r="AP8" s="46"/>
      <c r="AQ8" s="46"/>
      <c r="AR8" s="46"/>
      <c r="AS8" s="46"/>
      <c r="AT8" s="46"/>
      <c r="AU8" s="46"/>
      <c r="AV8" s="46"/>
      <c r="AW8" s="46"/>
      <c r="AY8" s="46"/>
      <c r="AZ8" s="46"/>
      <c r="BA8" s="50" t="s">
        <v>195</v>
      </c>
      <c r="BB8" s="572">
        <v>1</v>
      </c>
      <c r="BC8" s="573"/>
      <c r="BD8" s="574"/>
      <c r="BE8" s="46" t="s">
        <v>196</v>
      </c>
      <c r="BF8" s="46"/>
    </row>
    <row r="9" spans="1:59" s="42" customFormat="1" ht="20.25" customHeight="1" x14ac:dyDescent="0.3">
      <c r="A9" s="121"/>
      <c r="AL9" s="46"/>
      <c r="AM9" s="46"/>
      <c r="AN9" s="46"/>
      <c r="AO9" s="46"/>
      <c r="AP9" s="46"/>
      <c r="AQ9" s="46"/>
      <c r="AR9" s="46"/>
      <c r="AS9" s="46"/>
      <c r="AT9" s="46"/>
      <c r="AU9" s="46"/>
      <c r="AV9" s="46"/>
      <c r="AW9" s="46"/>
      <c r="AY9" s="46"/>
      <c r="AZ9" s="46"/>
      <c r="BA9" s="46"/>
      <c r="BB9" s="572">
        <v>1</v>
      </c>
      <c r="BC9" s="573"/>
      <c r="BD9" s="574"/>
      <c r="BE9" s="46" t="s">
        <v>197</v>
      </c>
      <c r="BF9" s="46"/>
    </row>
    <row r="10" spans="1:59" s="42" customFormat="1" ht="20.25" customHeight="1" x14ac:dyDescent="0.3">
      <c r="A10" s="121"/>
      <c r="AL10" s="46"/>
      <c r="AM10" s="46"/>
      <c r="AN10" s="46"/>
      <c r="AO10" s="46"/>
      <c r="AP10" s="46"/>
      <c r="AQ10" s="46"/>
      <c r="AR10" s="46"/>
      <c r="AS10" s="46"/>
      <c r="AT10" s="103" t="s">
        <v>198</v>
      </c>
      <c r="AU10" s="559"/>
      <c r="AV10" s="560"/>
      <c r="AW10" s="561"/>
      <c r="AX10" s="123" t="s">
        <v>199</v>
      </c>
      <c r="AY10" s="559"/>
      <c r="AZ10" s="561"/>
      <c r="BA10" s="124"/>
      <c r="BB10" s="341">
        <f>(AY10-AU10)*24</f>
        <v>0</v>
      </c>
      <c r="BC10" s="343"/>
      <c r="BD10" s="47"/>
      <c r="BE10" s="50" t="s">
        <v>200</v>
      </c>
      <c r="BF10" s="46"/>
    </row>
    <row r="11" spans="1:59" s="42" customFormat="1" ht="20.25" customHeight="1" thickBot="1" x14ac:dyDescent="0.35">
      <c r="A11" s="121"/>
      <c r="AL11" s="46"/>
      <c r="AM11" s="46"/>
      <c r="AN11" s="46"/>
      <c r="AO11" s="46"/>
      <c r="AP11" s="46"/>
      <c r="AQ11" s="46"/>
      <c r="AR11" s="46"/>
      <c r="AS11" s="46"/>
      <c r="AT11" s="103"/>
      <c r="AU11" s="103"/>
      <c r="AV11" s="103"/>
      <c r="AW11" s="103"/>
      <c r="AX11" s="103"/>
      <c r="AY11" s="103"/>
      <c r="AZ11" s="103"/>
      <c r="BA11" s="103"/>
      <c r="BB11" s="47"/>
      <c r="BC11" s="47"/>
      <c r="BD11" s="47"/>
      <c r="BE11" s="46"/>
      <c r="BF11" s="46"/>
    </row>
    <row r="12" spans="1:59" s="42" customFormat="1" ht="20.25" customHeight="1" thickBot="1" x14ac:dyDescent="0.25">
      <c r="A12" s="562" t="s">
        <v>201</v>
      </c>
      <c r="B12" s="563" t="s">
        <v>62</v>
      </c>
      <c r="C12" s="439"/>
      <c r="D12" s="439"/>
      <c r="E12" s="439"/>
      <c r="F12" s="439"/>
      <c r="G12" s="125"/>
      <c r="H12" s="404" t="s">
        <v>102</v>
      </c>
      <c r="I12" s="404"/>
      <c r="J12" s="439" t="s">
        <v>64</v>
      </c>
      <c r="K12" s="439"/>
      <c r="L12" s="439"/>
      <c r="M12" s="439"/>
      <c r="N12" s="439"/>
      <c r="O12" s="447"/>
      <c r="P12" s="564"/>
      <c r="Q12" s="565"/>
      <c r="R12" s="566"/>
      <c r="S12" s="450" t="s">
        <v>65</v>
      </c>
      <c r="T12" s="400"/>
      <c r="U12" s="400"/>
      <c r="V12" s="400"/>
      <c r="W12" s="400"/>
      <c r="X12" s="400"/>
      <c r="Y12" s="401"/>
      <c r="Z12" s="450" t="s">
        <v>66</v>
      </c>
      <c r="AA12" s="400"/>
      <c r="AB12" s="400"/>
      <c r="AC12" s="400"/>
      <c r="AD12" s="400"/>
      <c r="AE12" s="400"/>
      <c r="AF12" s="402"/>
      <c r="AG12" s="399" t="s">
        <v>67</v>
      </c>
      <c r="AH12" s="400"/>
      <c r="AI12" s="400"/>
      <c r="AJ12" s="400"/>
      <c r="AK12" s="400"/>
      <c r="AL12" s="400"/>
      <c r="AM12" s="401"/>
      <c r="AN12" s="399" t="s">
        <v>68</v>
      </c>
      <c r="AO12" s="400"/>
      <c r="AP12" s="400"/>
      <c r="AQ12" s="400"/>
      <c r="AR12" s="400"/>
      <c r="AS12" s="400"/>
      <c r="AT12" s="402"/>
      <c r="AU12" s="399" t="str">
        <f>IF(BB4="４週","","第５週")</f>
        <v/>
      </c>
      <c r="AV12" s="400"/>
      <c r="AW12" s="401"/>
      <c r="AX12" s="403" t="str">
        <f>IF(BB8="４週","1～4週目の勤務時間数合計","1か月の勤務時間数合計")</f>
        <v>1か月の勤務時間数合計</v>
      </c>
      <c r="AY12" s="405"/>
      <c r="AZ12" s="415" t="s">
        <v>103</v>
      </c>
      <c r="BA12" s="417"/>
      <c r="BB12" s="427" t="s">
        <v>202</v>
      </c>
      <c r="BC12" s="427"/>
      <c r="BD12" s="427"/>
      <c r="BE12" s="427"/>
      <c r="BF12" s="427"/>
      <c r="BG12" s="428"/>
    </row>
    <row r="13" spans="1:59" s="42" customFormat="1" ht="20.25" customHeight="1" x14ac:dyDescent="0.2">
      <c r="A13" s="514"/>
      <c r="B13" s="383"/>
      <c r="C13" s="384"/>
      <c r="D13" s="384"/>
      <c r="E13" s="384"/>
      <c r="F13" s="384"/>
      <c r="G13" s="126"/>
      <c r="H13" s="407"/>
      <c r="I13" s="407"/>
      <c r="J13" s="384"/>
      <c r="K13" s="384"/>
      <c r="L13" s="384"/>
      <c r="M13" s="384"/>
      <c r="N13" s="384"/>
      <c r="O13" s="448"/>
      <c r="P13" s="567"/>
      <c r="Q13" s="360"/>
      <c r="R13" s="568"/>
      <c r="S13" s="57">
        <f>DAY(DATE($W$1,$AC$1,1))</f>
        <v>1</v>
      </c>
      <c r="T13" s="58">
        <f>DAY(DATE($W$1,$AC$1,2))</f>
        <v>2</v>
      </c>
      <c r="U13" s="58">
        <f>DAY(DATE($W$1,$AC$1,3))</f>
        <v>3</v>
      </c>
      <c r="V13" s="58">
        <f>DAY(DATE($W$1,$AC$1,4))</f>
        <v>4</v>
      </c>
      <c r="W13" s="58">
        <f>DAY(DATE($W$1,$AC$1,5))</f>
        <v>5</v>
      </c>
      <c r="X13" s="58">
        <f>DAY(DATE($W$1,$AC$1,6))</f>
        <v>6</v>
      </c>
      <c r="Y13" s="59">
        <f>DAY(DATE($W$1,$AC$1,7))</f>
        <v>7</v>
      </c>
      <c r="Z13" s="57">
        <f>DAY(DATE($W$1,$AC$1,8))</f>
        <v>8</v>
      </c>
      <c r="AA13" s="58">
        <f>DAY(DATE($W$1,$AC$1,9))</f>
        <v>9</v>
      </c>
      <c r="AB13" s="58">
        <f>DAY(DATE($W$1,$AC$1,10))</f>
        <v>10</v>
      </c>
      <c r="AC13" s="58">
        <f>DAY(DATE($W$1,$AC$1,11))</f>
        <v>11</v>
      </c>
      <c r="AD13" s="58">
        <f>DAY(DATE($W$1,$AC$1,12))</f>
        <v>12</v>
      </c>
      <c r="AE13" s="58">
        <f>DAY(DATE($W$1,$AC$1,13))</f>
        <v>13</v>
      </c>
      <c r="AF13" s="60">
        <f>DAY(DATE($W$1,$AC$1,14))</f>
        <v>14</v>
      </c>
      <c r="AG13" s="61">
        <f>DAY(DATE($W$1,$AC$1,15))</f>
        <v>15</v>
      </c>
      <c r="AH13" s="58">
        <f>DAY(DATE($W$1,$AC$1,16))</f>
        <v>16</v>
      </c>
      <c r="AI13" s="58">
        <f>DAY(DATE($W$1,$AC$1,17))</f>
        <v>17</v>
      </c>
      <c r="AJ13" s="58">
        <f>DAY(DATE($W$1,$AC$1,18))</f>
        <v>18</v>
      </c>
      <c r="AK13" s="58">
        <f>DAY(DATE($W$1,$AC$1,19))</f>
        <v>19</v>
      </c>
      <c r="AL13" s="58">
        <f>DAY(DATE($W$1,$AC$1,20))</f>
        <v>20</v>
      </c>
      <c r="AM13" s="59">
        <f>DAY(DATE($W$1,$AC$1,21))</f>
        <v>21</v>
      </c>
      <c r="AN13" s="61">
        <f>DAY(DATE($W$1,$AC$1,22))</f>
        <v>22</v>
      </c>
      <c r="AO13" s="58">
        <f>DAY(DATE($W$1,$AC$1,23))</f>
        <v>23</v>
      </c>
      <c r="AP13" s="58">
        <f>DAY(DATE($W$1,$AC$1,24))</f>
        <v>24</v>
      </c>
      <c r="AQ13" s="58">
        <f>DAY(DATE($W$1,$AC$1,25))</f>
        <v>25</v>
      </c>
      <c r="AR13" s="58">
        <f>DAY(DATE($W$1,$AC$1,26))</f>
        <v>26</v>
      </c>
      <c r="AS13" s="58">
        <f>DAY(DATE($W$1,$AC$1,27))</f>
        <v>27</v>
      </c>
      <c r="AT13" s="59">
        <f>DAY(DATE($W$1,$AC$1,28))</f>
        <v>28</v>
      </c>
      <c r="AU13" s="57" t="str">
        <f>IF(BB4="暦月",IF(DAY(DATE($W$1,$AC$1,29))=29,29,""),"")</f>
        <v/>
      </c>
      <c r="AV13" s="58" t="str">
        <f>IF(BB4="暦月",IF(DAY(DATE($W$1,$AC$1,30))=30,30,""),"")</f>
        <v/>
      </c>
      <c r="AW13" s="59" t="str">
        <f>IF(BB4="暦月",IF(DAY(DATE($AC$1,$AH$1,31))=31,31,""),"")</f>
        <v/>
      </c>
      <c r="AX13" s="406"/>
      <c r="AY13" s="408"/>
      <c r="AZ13" s="418"/>
      <c r="BA13" s="420"/>
      <c r="BB13" s="429"/>
      <c r="BC13" s="429"/>
      <c r="BD13" s="429"/>
      <c r="BE13" s="429"/>
      <c r="BF13" s="429"/>
      <c r="BG13" s="430"/>
    </row>
    <row r="14" spans="1:59" s="42" customFormat="1" ht="0.75" customHeight="1" thickBot="1" x14ac:dyDescent="0.25">
      <c r="A14" s="514"/>
      <c r="B14" s="383"/>
      <c r="C14" s="384"/>
      <c r="D14" s="384"/>
      <c r="E14" s="384"/>
      <c r="F14" s="384"/>
      <c r="G14" s="126"/>
      <c r="H14" s="407"/>
      <c r="I14" s="407"/>
      <c r="J14" s="384"/>
      <c r="K14" s="384"/>
      <c r="L14" s="384"/>
      <c r="M14" s="384"/>
      <c r="N14" s="384"/>
      <c r="O14" s="448"/>
      <c r="P14" s="567"/>
      <c r="Q14" s="360"/>
      <c r="R14" s="568"/>
      <c r="S14" s="127">
        <f>WEEKDAY(DATE($AC$1,$AH$1,1))</f>
        <v>2</v>
      </c>
      <c r="T14" s="128">
        <f>WEEKDAY(DATE($AC$1,$AH$1,2))</f>
        <v>3</v>
      </c>
      <c r="U14" s="128">
        <f>WEEKDAY(DATE($AC$1,$AH$1,3))</f>
        <v>4</v>
      </c>
      <c r="V14" s="128">
        <f>WEEKDAY(DATE($AC$1,$AH$1,4))</f>
        <v>5</v>
      </c>
      <c r="W14" s="128">
        <f>WEEKDAY(DATE($AC$1,$AH$1,5))</f>
        <v>6</v>
      </c>
      <c r="X14" s="128">
        <f>WEEKDAY(DATE($AC$1,$AH$1,6))</f>
        <v>7</v>
      </c>
      <c r="Y14" s="129">
        <f>WEEKDAY(DATE($AC$1,$AH$1,7))</f>
        <v>1</v>
      </c>
      <c r="Z14" s="127">
        <f>WEEKDAY(DATE($AC$1,$AH$1,8))</f>
        <v>2</v>
      </c>
      <c r="AA14" s="128">
        <f>WEEKDAY(DATE($AC$1,$AH$1,9))</f>
        <v>3</v>
      </c>
      <c r="AB14" s="128">
        <f>WEEKDAY(DATE($AC$1,$AH$1,10))</f>
        <v>4</v>
      </c>
      <c r="AC14" s="128">
        <f>WEEKDAY(DATE($AC$1,$AH$1,11))</f>
        <v>5</v>
      </c>
      <c r="AD14" s="128">
        <f>WEEKDAY(DATE($AC$1,$AH$1,12))</f>
        <v>6</v>
      </c>
      <c r="AE14" s="128">
        <f>WEEKDAY(DATE($AC$1,$AH$1,13))</f>
        <v>7</v>
      </c>
      <c r="AF14" s="130">
        <f>WEEKDAY(DATE($AC$1,$AH$1,14))</f>
        <v>1</v>
      </c>
      <c r="AG14" s="131">
        <f>WEEKDAY(DATE($AC$1,$AH$1,15))</f>
        <v>2</v>
      </c>
      <c r="AH14" s="128">
        <f>WEEKDAY(DATE($AC$1,$AH$1,16))</f>
        <v>3</v>
      </c>
      <c r="AI14" s="128">
        <f>WEEKDAY(DATE($AC$1,$AH$1,17))</f>
        <v>4</v>
      </c>
      <c r="AJ14" s="128">
        <f>WEEKDAY(DATE($AC$1,$AH$1,18))</f>
        <v>5</v>
      </c>
      <c r="AK14" s="128">
        <f>WEEKDAY(DATE($AC$1,$AH$1,19))</f>
        <v>6</v>
      </c>
      <c r="AL14" s="128">
        <f>WEEKDAY(DATE($AC$1,$AH$1,20))</f>
        <v>7</v>
      </c>
      <c r="AM14" s="129">
        <f>WEEKDAY(DATE($AC$1,$AH$1,21))</f>
        <v>1</v>
      </c>
      <c r="AN14" s="131">
        <f>WEEKDAY(DATE($AC$1,$AH$1,22))</f>
        <v>2</v>
      </c>
      <c r="AO14" s="128">
        <f>WEEKDAY(DATE($AC$1,$AH$1,23))</f>
        <v>3</v>
      </c>
      <c r="AP14" s="128">
        <f>WEEKDAY(DATE($AC$1,$AH$1,24))</f>
        <v>4</v>
      </c>
      <c r="AQ14" s="128">
        <f>WEEKDAY(DATE($AC$1,$AH$1,25))</f>
        <v>5</v>
      </c>
      <c r="AR14" s="128">
        <f>WEEKDAY(DATE($AC$1,$AH$1,26))</f>
        <v>6</v>
      </c>
      <c r="AS14" s="128">
        <f>WEEKDAY(DATE($AC$1,$AH$1,27))</f>
        <v>7</v>
      </c>
      <c r="AT14" s="129">
        <f>WEEKDAY(DATE($AC$1,$AH$1,28))</f>
        <v>1</v>
      </c>
      <c r="AU14" s="127">
        <f>IF(AU13=29,WEEKDAY(DATE($AC$1,$AH$1,29)),0)</f>
        <v>0</v>
      </c>
      <c r="AV14" s="128">
        <f>IF(AV13=30,WEEKDAY(DATE($AC$1,$AH$1,30)),0)</f>
        <v>0</v>
      </c>
      <c r="AW14" s="129">
        <f>IF(AW13=31,WEEKDAY(DATE($AC$1,$AH$1,31)),0)</f>
        <v>0</v>
      </c>
      <c r="AX14" s="409"/>
      <c r="AY14" s="411"/>
      <c r="AZ14" s="421"/>
      <c r="BA14" s="423"/>
      <c r="BB14" s="429"/>
      <c r="BC14" s="429"/>
      <c r="BD14" s="429"/>
      <c r="BE14" s="429"/>
      <c r="BF14" s="429"/>
      <c r="BG14" s="430"/>
    </row>
    <row r="15" spans="1:59" s="42" customFormat="1" ht="39.75" customHeight="1" thickBot="1" x14ac:dyDescent="0.25">
      <c r="A15" s="515"/>
      <c r="B15" s="371"/>
      <c r="C15" s="372"/>
      <c r="D15" s="372"/>
      <c r="E15" s="372"/>
      <c r="F15" s="372"/>
      <c r="G15" s="68"/>
      <c r="H15" s="413"/>
      <c r="I15" s="413"/>
      <c r="J15" s="372"/>
      <c r="K15" s="372"/>
      <c r="L15" s="372"/>
      <c r="M15" s="372"/>
      <c r="N15" s="372"/>
      <c r="O15" s="477"/>
      <c r="P15" s="569"/>
      <c r="Q15" s="570"/>
      <c r="R15" s="571"/>
      <c r="S15" s="132" t="str">
        <f>IF(S14=1,"日",IF(S14=2,"月",IF(S14=3,"火",IF(S14=4,"水",IF(S14=5,"木",IF(S14=6,"金","土"))))))</f>
        <v>月</v>
      </c>
      <c r="T15" s="133" t="str">
        <f t="shared" ref="T15:AT15" si="0">IF(T14=1,"日",IF(T14=2,"月",IF(T14=3,"火",IF(T14=4,"水",IF(T14=5,"木",IF(T14=6,"金","土"))))))</f>
        <v>火</v>
      </c>
      <c r="U15" s="133" t="str">
        <f t="shared" si="0"/>
        <v>水</v>
      </c>
      <c r="V15" s="133" t="str">
        <f t="shared" si="0"/>
        <v>木</v>
      </c>
      <c r="W15" s="133" t="str">
        <f t="shared" si="0"/>
        <v>金</v>
      </c>
      <c r="X15" s="133" t="str">
        <f t="shared" si="0"/>
        <v>土</v>
      </c>
      <c r="Y15" s="134" t="str">
        <f t="shared" si="0"/>
        <v>日</v>
      </c>
      <c r="Z15" s="135" t="str">
        <f t="shared" si="0"/>
        <v>月</v>
      </c>
      <c r="AA15" s="133" t="str">
        <f t="shared" si="0"/>
        <v>火</v>
      </c>
      <c r="AB15" s="133" t="str">
        <f t="shared" si="0"/>
        <v>水</v>
      </c>
      <c r="AC15" s="133" t="str">
        <f t="shared" si="0"/>
        <v>木</v>
      </c>
      <c r="AD15" s="133" t="str">
        <f t="shared" si="0"/>
        <v>金</v>
      </c>
      <c r="AE15" s="133" t="str">
        <f t="shared" si="0"/>
        <v>土</v>
      </c>
      <c r="AF15" s="136" t="str">
        <f t="shared" si="0"/>
        <v>日</v>
      </c>
      <c r="AG15" s="132" t="str">
        <f t="shared" si="0"/>
        <v>月</v>
      </c>
      <c r="AH15" s="133" t="str">
        <f t="shared" si="0"/>
        <v>火</v>
      </c>
      <c r="AI15" s="133" t="str">
        <f t="shared" si="0"/>
        <v>水</v>
      </c>
      <c r="AJ15" s="133" t="str">
        <f t="shared" si="0"/>
        <v>木</v>
      </c>
      <c r="AK15" s="133" t="str">
        <f t="shared" si="0"/>
        <v>金</v>
      </c>
      <c r="AL15" s="133" t="str">
        <f t="shared" si="0"/>
        <v>土</v>
      </c>
      <c r="AM15" s="134" t="str">
        <f t="shared" si="0"/>
        <v>日</v>
      </c>
      <c r="AN15" s="132" t="str">
        <f t="shared" si="0"/>
        <v>月</v>
      </c>
      <c r="AO15" s="133" t="str">
        <f t="shared" si="0"/>
        <v>火</v>
      </c>
      <c r="AP15" s="133" t="str">
        <f t="shared" si="0"/>
        <v>水</v>
      </c>
      <c r="AQ15" s="133" t="str">
        <f t="shared" si="0"/>
        <v>木</v>
      </c>
      <c r="AR15" s="133" t="str">
        <f t="shared" si="0"/>
        <v>金</v>
      </c>
      <c r="AS15" s="133" t="str">
        <f t="shared" si="0"/>
        <v>土</v>
      </c>
      <c r="AT15" s="134" t="str">
        <f t="shared" si="0"/>
        <v>日</v>
      </c>
      <c r="AU15" s="132" t="str">
        <f>IF(AU14=1,"日",IF(AU14=2,"月",IF(AU14=3,"火",IF(AU14=4,"水",IF(AU14=5,"木",IF(AU14=6,"金",IF(AU14=0,"","土")))))))</f>
        <v/>
      </c>
      <c r="AV15" s="133" t="str">
        <f>IF(AV14=1,"日",IF(AV14=2,"月",IF(AV14=3,"火",IF(AV14=4,"水",IF(AV14=5,"木",IF(AV14=6,"金",IF(AV14=0,"","土")))))))</f>
        <v/>
      </c>
      <c r="AW15" s="134" t="str">
        <f>IF(AW14=1,"日",IF(AW14=2,"月",IF(AW14=3,"火",IF(AW14=4,"水",IF(AW14=5,"木",IF(AW14=6,"金",IF(AW14=0,"","土")))))))</f>
        <v/>
      </c>
      <c r="AX15" s="409"/>
      <c r="AY15" s="411"/>
      <c r="AZ15" s="421"/>
      <c r="BA15" s="423"/>
      <c r="BB15" s="429"/>
      <c r="BC15" s="429"/>
      <c r="BD15" s="429"/>
      <c r="BE15" s="429"/>
      <c r="BF15" s="429"/>
      <c r="BG15" s="430"/>
    </row>
    <row r="16" spans="1:59" s="42" customFormat="1" ht="20.25" customHeight="1" x14ac:dyDescent="0.2">
      <c r="A16" s="552">
        <v>1</v>
      </c>
      <c r="B16" s="472"/>
      <c r="C16" s="472"/>
      <c r="D16" s="472"/>
      <c r="E16" s="472"/>
      <c r="F16" s="553"/>
      <c r="G16" s="137"/>
      <c r="H16" s="554"/>
      <c r="I16" s="555"/>
      <c r="J16" s="468"/>
      <c r="K16" s="469"/>
      <c r="L16" s="469"/>
      <c r="M16" s="469"/>
      <c r="N16" s="469"/>
      <c r="O16" s="556"/>
      <c r="P16" s="529" t="s">
        <v>203</v>
      </c>
      <c r="Q16" s="530"/>
      <c r="R16" s="531"/>
      <c r="S16" s="220"/>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R16" s="221"/>
      <c r="AS16" s="221"/>
      <c r="AT16" s="221"/>
      <c r="AU16" s="221"/>
      <c r="AV16" s="221"/>
      <c r="AW16" s="222"/>
      <c r="AX16" s="557"/>
      <c r="AY16" s="558"/>
      <c r="AZ16" s="550"/>
      <c r="BA16" s="551"/>
      <c r="BB16" s="494"/>
      <c r="BC16" s="494"/>
      <c r="BD16" s="494"/>
      <c r="BE16" s="494"/>
      <c r="BF16" s="494"/>
      <c r="BG16" s="495"/>
    </row>
    <row r="17" spans="1:59" s="42" customFormat="1" ht="20.25" customHeight="1" x14ac:dyDescent="0.2">
      <c r="A17" s="514"/>
      <c r="B17" s="516"/>
      <c r="C17" s="516"/>
      <c r="D17" s="516"/>
      <c r="E17" s="516"/>
      <c r="F17" s="517"/>
      <c r="G17" s="139"/>
      <c r="H17" s="519"/>
      <c r="I17" s="520"/>
      <c r="J17" s="523"/>
      <c r="K17" s="524"/>
      <c r="L17" s="524"/>
      <c r="M17" s="524"/>
      <c r="N17" s="524"/>
      <c r="O17" s="525"/>
      <c r="P17" s="500" t="s">
        <v>204</v>
      </c>
      <c r="Q17" s="501"/>
      <c r="R17" s="502"/>
      <c r="S17" s="223" t="str">
        <f>IF(S16="","",VLOOKUP(S16,'④【再開】シフト記号表（勤務時間帯）【通所】'!$C$6:$K$35,9,FALSE))</f>
        <v/>
      </c>
      <c r="T17" s="140" t="str">
        <f>IF(T16="","",VLOOKUP(T16,'④【再開】シフト記号表（勤務時間帯）【通所】'!$C$6:$K$35,9,FALSE))</f>
        <v/>
      </c>
      <c r="U17" s="140" t="str">
        <f>IF(U16="","",VLOOKUP(U16,'④【再開】シフト記号表（勤務時間帯）【通所】'!$C$6:$K$35,9,FALSE))</f>
        <v/>
      </c>
      <c r="V17" s="140" t="str">
        <f>IF(V16="","",VLOOKUP(V16,'④【再開】シフト記号表（勤務時間帯）【通所】'!$C$6:$K$35,9,FALSE))</f>
        <v/>
      </c>
      <c r="W17" s="140" t="str">
        <f>IF(W16="","",VLOOKUP(W16,'④【再開】シフト記号表（勤務時間帯）【通所】'!$C$6:$K$35,9,FALSE))</f>
        <v/>
      </c>
      <c r="X17" s="140" t="str">
        <f>IF(X16="","",VLOOKUP(X16,'④【再開】シフト記号表（勤務時間帯）【通所】'!$C$6:$K$35,9,FALSE))</f>
        <v/>
      </c>
      <c r="Y17" s="140" t="str">
        <f>IF(Y16="","",VLOOKUP(Y16,'④【再開】シフト記号表（勤務時間帯）【通所】'!$C$6:$K$35,9,FALSE))</f>
        <v/>
      </c>
      <c r="Z17" s="140" t="str">
        <f>IF(Z16="","",VLOOKUP(Z16,'④【再開】シフト記号表（勤務時間帯）【通所】'!$C$6:$K$35,9,FALSE))</f>
        <v/>
      </c>
      <c r="AA17" s="140" t="str">
        <f>IF(AA16="","",VLOOKUP(AA16,'④【再開】シフト記号表（勤務時間帯）【通所】'!$C$6:$K$35,9,FALSE))</f>
        <v/>
      </c>
      <c r="AB17" s="140" t="str">
        <f>IF(AB16="","",VLOOKUP(AB16,'④【再開】シフト記号表（勤務時間帯）【通所】'!$C$6:$K$35,9,FALSE))</f>
        <v/>
      </c>
      <c r="AC17" s="140" t="str">
        <f>IF(AC16="","",VLOOKUP(AC16,'④【再開】シフト記号表（勤務時間帯）【通所】'!$C$6:$K$35,9,FALSE))</f>
        <v/>
      </c>
      <c r="AD17" s="140" t="str">
        <f>IF(AD16="","",VLOOKUP(AD16,'④【再開】シフト記号表（勤務時間帯）【通所】'!$C$6:$K$35,9,FALSE))</f>
        <v/>
      </c>
      <c r="AE17" s="140" t="str">
        <f>IF(AE16="","",VLOOKUP(AE16,'④【再開】シフト記号表（勤務時間帯）【通所】'!$C$6:$K$35,9,FALSE))</f>
        <v/>
      </c>
      <c r="AF17" s="140" t="str">
        <f>IF(AF16="","",VLOOKUP(AF16,'④【再開】シフト記号表（勤務時間帯）【通所】'!$C$6:$K$35,9,FALSE))</f>
        <v/>
      </c>
      <c r="AG17" s="140" t="str">
        <f>IF(AG16="","",VLOOKUP(AG16,'④【再開】シフト記号表（勤務時間帯）【通所】'!$C$6:$K$35,9,FALSE))</f>
        <v/>
      </c>
      <c r="AH17" s="140" t="str">
        <f>IF(AH16="","",VLOOKUP(AH16,'④【再開】シフト記号表（勤務時間帯）【通所】'!$C$6:$K$35,9,FALSE))</f>
        <v/>
      </c>
      <c r="AI17" s="140" t="str">
        <f>IF(AI16="","",VLOOKUP(AI16,'④【再開】シフト記号表（勤務時間帯）【通所】'!$C$6:$K$35,9,FALSE))</f>
        <v/>
      </c>
      <c r="AJ17" s="140" t="str">
        <f>IF(AJ16="","",VLOOKUP(AJ16,'④【再開】シフト記号表（勤務時間帯）【通所】'!$C$6:$K$35,9,FALSE))</f>
        <v/>
      </c>
      <c r="AK17" s="140" t="str">
        <f>IF(AK16="","",VLOOKUP(AK16,'④【再開】シフト記号表（勤務時間帯）【通所】'!$C$6:$K$35,9,FALSE))</f>
        <v/>
      </c>
      <c r="AL17" s="140" t="str">
        <f>IF(AL16="","",VLOOKUP(AL16,'④【再開】シフト記号表（勤務時間帯）【通所】'!$C$6:$K$35,9,FALSE))</f>
        <v/>
      </c>
      <c r="AM17" s="140" t="str">
        <f>IF(AM16="","",VLOOKUP(AM16,'④【再開】シフト記号表（勤務時間帯）【通所】'!$C$6:$K$35,9,FALSE))</f>
        <v/>
      </c>
      <c r="AN17" s="140" t="str">
        <f>IF(AN16="","",VLOOKUP(AN16,'④【再開】シフト記号表（勤務時間帯）【通所】'!$C$6:$K$35,9,FALSE))</f>
        <v/>
      </c>
      <c r="AO17" s="140" t="str">
        <f>IF(AO16="","",VLOOKUP(AO16,'④【再開】シフト記号表（勤務時間帯）【通所】'!$C$6:$K$35,9,FALSE))</f>
        <v/>
      </c>
      <c r="AP17" s="140" t="str">
        <f>IF(AP16="","",VLOOKUP(AP16,'④【再開】シフト記号表（勤務時間帯）【通所】'!$C$6:$K$35,9,FALSE))</f>
        <v/>
      </c>
      <c r="AQ17" s="140" t="str">
        <f>IF(AQ16="","",VLOOKUP(AQ16,'④【再開】シフト記号表（勤務時間帯）【通所】'!$C$6:$K$35,9,FALSE))</f>
        <v/>
      </c>
      <c r="AR17" s="140" t="str">
        <f>IF(AR16="","",VLOOKUP(AR16,'④【再開】シフト記号表（勤務時間帯）【通所】'!$C$6:$K$35,9,FALSE))</f>
        <v/>
      </c>
      <c r="AS17" s="140" t="str">
        <f>IF(AS16="","",VLOOKUP(AS16,'④【再開】シフト記号表（勤務時間帯）【通所】'!$C$6:$K$35,9,FALSE))</f>
        <v/>
      </c>
      <c r="AT17" s="140" t="str">
        <f>IF(AT16="","",VLOOKUP(AT16,'④【再開】シフト記号表（勤務時間帯）【通所】'!$C$6:$K$35,9,FALSE))</f>
        <v/>
      </c>
      <c r="AU17" s="140" t="str">
        <f>IF(AU16="","",VLOOKUP(AU16,'④【再開】シフト記号表（勤務時間帯）【通所】'!$C$6:$K$35,9,FALSE))</f>
        <v/>
      </c>
      <c r="AV17" s="140" t="str">
        <f>IF(AV16="","",VLOOKUP(AV16,'④【再開】シフト記号表（勤務時間帯）【通所】'!$C$6:$K$35,9,FALSE))</f>
        <v/>
      </c>
      <c r="AW17" s="224" t="str">
        <f>IF(AW16="","",VLOOKUP(AW16,'④【再開】シフト記号表（勤務時間帯）【通所】'!$C$6:$K$35,9,FALSE))</f>
        <v/>
      </c>
      <c r="AX17" s="503">
        <f>IF($BB$4="４週",SUM(S17:AT17),IF($BB$4="暦月",SUM(S17:AW17),""))</f>
        <v>0</v>
      </c>
      <c r="AY17" s="504"/>
      <c r="AZ17" s="505">
        <f>IF($BB$4="４週",AX17/4,IF($BB$4="暦月",AX17/($BB$7/7),""))</f>
        <v>0</v>
      </c>
      <c r="BA17" s="506"/>
      <c r="BB17" s="496"/>
      <c r="BC17" s="496"/>
      <c r="BD17" s="496"/>
      <c r="BE17" s="496"/>
      <c r="BF17" s="496"/>
      <c r="BG17" s="497"/>
    </row>
    <row r="18" spans="1:59" s="42" customFormat="1" ht="20.25" customHeight="1" thickBot="1" x14ac:dyDescent="0.25">
      <c r="A18" s="514"/>
      <c r="B18" s="543"/>
      <c r="C18" s="543"/>
      <c r="D18" s="543"/>
      <c r="E18" s="543"/>
      <c r="F18" s="544"/>
      <c r="G18" s="141">
        <f>B16</f>
        <v>0</v>
      </c>
      <c r="H18" s="545"/>
      <c r="I18" s="546"/>
      <c r="J18" s="547"/>
      <c r="K18" s="548"/>
      <c r="L18" s="548"/>
      <c r="M18" s="548"/>
      <c r="N18" s="548"/>
      <c r="O18" s="549"/>
      <c r="P18" s="536" t="s">
        <v>205</v>
      </c>
      <c r="Q18" s="537"/>
      <c r="R18" s="538"/>
      <c r="S18" s="225" t="str">
        <f>IF(S16="","",VLOOKUP(S16,'④【再開】シフト記号表（勤務時間帯）【通所】'!$C$6:$U$35,19,FALSE))</f>
        <v/>
      </c>
      <c r="T18" s="142" t="str">
        <f>IF(T16="","",VLOOKUP(T16,'④【再開】シフト記号表（勤務時間帯）【通所】'!$C$6:$U$35,19,FALSE))</f>
        <v/>
      </c>
      <c r="U18" s="142" t="str">
        <f>IF(U16="","",VLOOKUP(U16,'④【再開】シフト記号表（勤務時間帯）【通所】'!$C$6:$U$35,19,FALSE))</f>
        <v/>
      </c>
      <c r="V18" s="142" t="str">
        <f>IF(V16="","",VLOOKUP(V16,'④【再開】シフト記号表（勤務時間帯）【通所】'!$C$6:$U$35,19,FALSE))</f>
        <v/>
      </c>
      <c r="W18" s="142" t="str">
        <f>IF(W16="","",VLOOKUP(W16,'④【再開】シフト記号表（勤務時間帯）【通所】'!$C$6:$U$35,19,FALSE))</f>
        <v/>
      </c>
      <c r="X18" s="142" t="str">
        <f>IF(X16="","",VLOOKUP(X16,'④【再開】シフト記号表（勤務時間帯）【通所】'!$C$6:$U$35,19,FALSE))</f>
        <v/>
      </c>
      <c r="Y18" s="142" t="str">
        <f>IF(Y16="","",VLOOKUP(Y16,'④【再開】シフト記号表（勤務時間帯）【通所】'!$C$6:$U$35,19,FALSE))</f>
        <v/>
      </c>
      <c r="Z18" s="142" t="str">
        <f>IF(Z16="","",VLOOKUP(Z16,'④【再開】シフト記号表（勤務時間帯）【通所】'!$C$6:$U$35,19,FALSE))</f>
        <v/>
      </c>
      <c r="AA18" s="142" t="str">
        <f>IF(AA16="","",VLOOKUP(AA16,'④【再開】シフト記号表（勤務時間帯）【通所】'!$C$6:$U$35,19,FALSE))</f>
        <v/>
      </c>
      <c r="AB18" s="142" t="str">
        <f>IF(AB16="","",VLOOKUP(AB16,'④【再開】シフト記号表（勤務時間帯）【通所】'!$C$6:$U$35,19,FALSE))</f>
        <v/>
      </c>
      <c r="AC18" s="142" t="str">
        <f>IF(AC16="","",VLOOKUP(AC16,'④【再開】シフト記号表（勤務時間帯）【通所】'!$C$6:$U$35,19,FALSE))</f>
        <v/>
      </c>
      <c r="AD18" s="142" t="str">
        <f>IF(AD16="","",VLOOKUP(AD16,'④【再開】シフト記号表（勤務時間帯）【通所】'!$C$6:$U$35,19,FALSE))</f>
        <v/>
      </c>
      <c r="AE18" s="142" t="str">
        <f>IF(AE16="","",VLOOKUP(AE16,'④【再開】シフト記号表（勤務時間帯）【通所】'!$C$6:$U$35,19,FALSE))</f>
        <v/>
      </c>
      <c r="AF18" s="142" t="str">
        <f>IF(AF16="","",VLOOKUP(AF16,'④【再開】シフト記号表（勤務時間帯）【通所】'!$C$6:$U$35,19,FALSE))</f>
        <v/>
      </c>
      <c r="AG18" s="142" t="str">
        <f>IF(AG16="","",VLOOKUP(AG16,'④【再開】シフト記号表（勤務時間帯）【通所】'!$C$6:$U$35,19,FALSE))</f>
        <v/>
      </c>
      <c r="AH18" s="142" t="str">
        <f>IF(AH16="","",VLOOKUP(AH16,'④【再開】シフト記号表（勤務時間帯）【通所】'!$C$6:$U$35,19,FALSE))</f>
        <v/>
      </c>
      <c r="AI18" s="142" t="str">
        <f>IF(AI16="","",VLOOKUP(AI16,'④【再開】シフト記号表（勤務時間帯）【通所】'!$C$6:$U$35,19,FALSE))</f>
        <v/>
      </c>
      <c r="AJ18" s="142" t="str">
        <f>IF(AJ16="","",VLOOKUP(AJ16,'④【再開】シフト記号表（勤務時間帯）【通所】'!$C$6:$U$35,19,FALSE))</f>
        <v/>
      </c>
      <c r="AK18" s="142" t="str">
        <f>IF(AK16="","",VLOOKUP(AK16,'④【再開】シフト記号表（勤務時間帯）【通所】'!$C$6:$U$35,19,FALSE))</f>
        <v/>
      </c>
      <c r="AL18" s="142" t="str">
        <f>IF(AL16="","",VLOOKUP(AL16,'④【再開】シフト記号表（勤務時間帯）【通所】'!$C$6:$U$35,19,FALSE))</f>
        <v/>
      </c>
      <c r="AM18" s="142" t="str">
        <f>IF(AM16="","",VLOOKUP(AM16,'④【再開】シフト記号表（勤務時間帯）【通所】'!$C$6:$U$35,19,FALSE))</f>
        <v/>
      </c>
      <c r="AN18" s="142" t="str">
        <f>IF(AN16="","",VLOOKUP(AN16,'④【再開】シフト記号表（勤務時間帯）【通所】'!$C$6:$U$35,19,FALSE))</f>
        <v/>
      </c>
      <c r="AO18" s="142" t="str">
        <f>IF(AO16="","",VLOOKUP(AO16,'④【再開】シフト記号表（勤務時間帯）【通所】'!$C$6:$U$35,19,FALSE))</f>
        <v/>
      </c>
      <c r="AP18" s="142" t="str">
        <f>IF(AP16="","",VLOOKUP(AP16,'④【再開】シフト記号表（勤務時間帯）【通所】'!$C$6:$U$35,19,FALSE))</f>
        <v/>
      </c>
      <c r="AQ18" s="142" t="str">
        <f>IF(AQ16="","",VLOOKUP(AQ16,'④【再開】シフト記号表（勤務時間帯）【通所】'!$C$6:$U$35,19,FALSE))</f>
        <v/>
      </c>
      <c r="AR18" s="142" t="str">
        <f>IF(AR16="","",VLOOKUP(AR16,'④【再開】シフト記号表（勤務時間帯）【通所】'!$C$6:$U$35,19,FALSE))</f>
        <v/>
      </c>
      <c r="AS18" s="142" t="str">
        <f>IF(AS16="","",VLOOKUP(AS16,'④【再開】シフト記号表（勤務時間帯）【通所】'!$C$6:$U$35,19,FALSE))</f>
        <v/>
      </c>
      <c r="AT18" s="142" t="str">
        <f>IF(AT16="","",VLOOKUP(AT16,'④【再開】シフト記号表（勤務時間帯）【通所】'!$C$6:$U$35,19,FALSE))</f>
        <v/>
      </c>
      <c r="AU18" s="142" t="str">
        <f>IF(AU16="","",VLOOKUP(AU16,'④【再開】シフト記号表（勤務時間帯）【通所】'!$C$6:$U$35,19,FALSE))</f>
        <v/>
      </c>
      <c r="AV18" s="142" t="str">
        <f>IF(AV16="","",VLOOKUP(AV16,'④【再開】シフト記号表（勤務時間帯）【通所】'!$C$6:$U$35,19,FALSE))</f>
        <v/>
      </c>
      <c r="AW18" s="226" t="str">
        <f>IF(AW16="","",VLOOKUP(AW16,'④【再開】シフト記号表（勤務時間帯）【通所】'!$C$6:$U$35,19,FALSE))</f>
        <v/>
      </c>
      <c r="AX18" s="539">
        <f>IF($BB$4="４週",SUM(S18:AT18),IF($BB$4="暦月",SUM(S18:AW18),""))</f>
        <v>0</v>
      </c>
      <c r="AY18" s="540"/>
      <c r="AZ18" s="541">
        <f>IF($BB$4="４週",AX18/4,IF($BB$4="暦月",AX18/($BB$7/7),""))</f>
        <v>0</v>
      </c>
      <c r="BA18" s="542"/>
      <c r="BB18" s="534"/>
      <c r="BC18" s="534"/>
      <c r="BD18" s="534"/>
      <c r="BE18" s="534"/>
      <c r="BF18" s="534"/>
      <c r="BG18" s="535"/>
    </row>
    <row r="19" spans="1:59" s="42" customFormat="1" ht="20.25" customHeight="1" x14ac:dyDescent="0.2">
      <c r="A19" s="514">
        <v>2</v>
      </c>
      <c r="B19" s="516"/>
      <c r="C19" s="516"/>
      <c r="D19" s="516"/>
      <c r="E19" s="516"/>
      <c r="F19" s="517"/>
      <c r="G19" s="139"/>
      <c r="H19" s="519"/>
      <c r="I19" s="520"/>
      <c r="J19" s="523"/>
      <c r="K19" s="524"/>
      <c r="L19" s="524"/>
      <c r="M19" s="524"/>
      <c r="N19" s="524"/>
      <c r="O19" s="525"/>
      <c r="P19" s="529" t="s">
        <v>203</v>
      </c>
      <c r="Q19" s="530"/>
      <c r="R19" s="531"/>
      <c r="S19" s="227"/>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228"/>
      <c r="AX19" s="532"/>
      <c r="AY19" s="533"/>
      <c r="AZ19" s="492"/>
      <c r="BA19" s="493"/>
      <c r="BB19" s="494"/>
      <c r="BC19" s="494"/>
      <c r="BD19" s="494"/>
      <c r="BE19" s="494"/>
      <c r="BF19" s="494"/>
      <c r="BG19" s="495"/>
    </row>
    <row r="20" spans="1:59" s="42" customFormat="1" ht="20.25" customHeight="1" x14ac:dyDescent="0.2">
      <c r="A20" s="514"/>
      <c r="B20" s="516"/>
      <c r="C20" s="516"/>
      <c r="D20" s="516"/>
      <c r="E20" s="516"/>
      <c r="F20" s="517"/>
      <c r="G20" s="139"/>
      <c r="H20" s="519"/>
      <c r="I20" s="520"/>
      <c r="J20" s="523"/>
      <c r="K20" s="524"/>
      <c r="L20" s="524"/>
      <c r="M20" s="524"/>
      <c r="N20" s="524"/>
      <c r="O20" s="525"/>
      <c r="P20" s="500" t="s">
        <v>204</v>
      </c>
      <c r="Q20" s="501"/>
      <c r="R20" s="502"/>
      <c r="S20" s="223" t="str">
        <f>IF(S19="","",VLOOKUP(S19,'④【再開】シフト記号表（勤務時間帯）【通所】'!$C$6:$K$35,9,FALSE))</f>
        <v/>
      </c>
      <c r="T20" s="140" t="str">
        <f>IF(T19="","",VLOOKUP(T19,'④【再開】シフト記号表（勤務時間帯）【通所】'!$C$6:$K$35,9,FALSE))</f>
        <v/>
      </c>
      <c r="U20" s="140" t="str">
        <f>IF(U19="","",VLOOKUP(U19,'④【再開】シフト記号表（勤務時間帯）【通所】'!$C$6:$K$35,9,FALSE))</f>
        <v/>
      </c>
      <c r="V20" s="140" t="str">
        <f>IF(V19="","",VLOOKUP(V19,'④【再開】シフト記号表（勤務時間帯）【通所】'!$C$6:$K$35,9,FALSE))</f>
        <v/>
      </c>
      <c r="W20" s="140" t="str">
        <f>IF(W19="","",VLOOKUP(W19,'④【再開】シフト記号表（勤務時間帯）【通所】'!$C$6:$K$35,9,FALSE))</f>
        <v/>
      </c>
      <c r="X20" s="140" t="str">
        <f>IF(X19="","",VLOOKUP(X19,'④【再開】シフト記号表（勤務時間帯）【通所】'!$C$6:$K$35,9,FALSE))</f>
        <v/>
      </c>
      <c r="Y20" s="140" t="str">
        <f>IF(Y19="","",VLOOKUP(Y19,'④【再開】シフト記号表（勤務時間帯）【通所】'!$C$6:$K$35,9,FALSE))</f>
        <v/>
      </c>
      <c r="Z20" s="140" t="str">
        <f>IF(Z19="","",VLOOKUP(Z19,'④【再開】シフト記号表（勤務時間帯）【通所】'!$C$6:$K$35,9,FALSE))</f>
        <v/>
      </c>
      <c r="AA20" s="140" t="str">
        <f>IF(AA19="","",VLOOKUP(AA19,'④【再開】シフト記号表（勤務時間帯）【通所】'!$C$6:$K$35,9,FALSE))</f>
        <v/>
      </c>
      <c r="AB20" s="140" t="str">
        <f>IF(AB19="","",VLOOKUP(AB19,'④【再開】シフト記号表（勤務時間帯）【通所】'!$C$6:$K$35,9,FALSE))</f>
        <v/>
      </c>
      <c r="AC20" s="140" t="str">
        <f>IF(AC19="","",VLOOKUP(AC19,'④【再開】シフト記号表（勤務時間帯）【通所】'!$C$6:$K$35,9,FALSE))</f>
        <v/>
      </c>
      <c r="AD20" s="140" t="str">
        <f>IF(AD19="","",VLOOKUP(AD19,'④【再開】シフト記号表（勤務時間帯）【通所】'!$C$6:$K$35,9,FALSE))</f>
        <v/>
      </c>
      <c r="AE20" s="140" t="str">
        <f>IF(AE19="","",VLOOKUP(AE19,'④【再開】シフト記号表（勤務時間帯）【通所】'!$C$6:$K$35,9,FALSE))</f>
        <v/>
      </c>
      <c r="AF20" s="140" t="str">
        <f>IF(AF19="","",VLOOKUP(AF19,'④【再開】シフト記号表（勤務時間帯）【通所】'!$C$6:$K$35,9,FALSE))</f>
        <v/>
      </c>
      <c r="AG20" s="140" t="str">
        <f>IF(AG19="","",VLOOKUP(AG19,'④【再開】シフト記号表（勤務時間帯）【通所】'!$C$6:$K$35,9,FALSE))</f>
        <v/>
      </c>
      <c r="AH20" s="140" t="str">
        <f>IF(AH19="","",VLOOKUP(AH19,'④【再開】シフト記号表（勤務時間帯）【通所】'!$C$6:$K$35,9,FALSE))</f>
        <v/>
      </c>
      <c r="AI20" s="140" t="str">
        <f>IF(AI19="","",VLOOKUP(AI19,'④【再開】シフト記号表（勤務時間帯）【通所】'!$C$6:$K$35,9,FALSE))</f>
        <v/>
      </c>
      <c r="AJ20" s="140" t="str">
        <f>IF(AJ19="","",VLOOKUP(AJ19,'④【再開】シフト記号表（勤務時間帯）【通所】'!$C$6:$K$35,9,FALSE))</f>
        <v/>
      </c>
      <c r="AK20" s="140" t="str">
        <f>IF(AK19="","",VLOOKUP(AK19,'④【再開】シフト記号表（勤務時間帯）【通所】'!$C$6:$K$35,9,FALSE))</f>
        <v/>
      </c>
      <c r="AL20" s="140" t="str">
        <f>IF(AL19="","",VLOOKUP(AL19,'④【再開】シフト記号表（勤務時間帯）【通所】'!$C$6:$K$35,9,FALSE))</f>
        <v/>
      </c>
      <c r="AM20" s="140" t="str">
        <f>IF(AM19="","",VLOOKUP(AM19,'④【再開】シフト記号表（勤務時間帯）【通所】'!$C$6:$K$35,9,FALSE))</f>
        <v/>
      </c>
      <c r="AN20" s="140" t="str">
        <f>IF(AN19="","",VLOOKUP(AN19,'④【再開】シフト記号表（勤務時間帯）【通所】'!$C$6:$K$35,9,FALSE))</f>
        <v/>
      </c>
      <c r="AO20" s="140" t="str">
        <f>IF(AO19="","",VLOOKUP(AO19,'④【再開】シフト記号表（勤務時間帯）【通所】'!$C$6:$K$35,9,FALSE))</f>
        <v/>
      </c>
      <c r="AP20" s="140" t="str">
        <f>IF(AP19="","",VLOOKUP(AP19,'④【再開】シフト記号表（勤務時間帯）【通所】'!$C$6:$K$35,9,FALSE))</f>
        <v/>
      </c>
      <c r="AQ20" s="140" t="str">
        <f>IF(AQ19="","",VLOOKUP(AQ19,'④【再開】シフト記号表（勤務時間帯）【通所】'!$C$6:$K$35,9,FALSE))</f>
        <v/>
      </c>
      <c r="AR20" s="140" t="str">
        <f>IF(AR19="","",VLOOKUP(AR19,'④【再開】シフト記号表（勤務時間帯）【通所】'!$C$6:$K$35,9,FALSE))</f>
        <v/>
      </c>
      <c r="AS20" s="140" t="str">
        <f>IF(AS19="","",VLOOKUP(AS19,'④【再開】シフト記号表（勤務時間帯）【通所】'!$C$6:$K$35,9,FALSE))</f>
        <v/>
      </c>
      <c r="AT20" s="140" t="str">
        <f>IF(AT19="","",VLOOKUP(AT19,'④【再開】シフト記号表（勤務時間帯）【通所】'!$C$6:$K$35,9,FALSE))</f>
        <v/>
      </c>
      <c r="AU20" s="140" t="str">
        <f>IF(AU19="","",VLOOKUP(AU19,'④【再開】シフト記号表（勤務時間帯）【通所】'!$C$6:$K$35,9,FALSE))</f>
        <v/>
      </c>
      <c r="AV20" s="140" t="str">
        <f>IF(AV19="","",VLOOKUP(AV19,'④【再開】シフト記号表（勤務時間帯）【通所】'!$C$6:$K$35,9,FALSE))</f>
        <v/>
      </c>
      <c r="AW20" s="224" t="str">
        <f>IF(AW19="","",VLOOKUP(AW19,'④【再開】シフト記号表（勤務時間帯）【通所】'!$C$6:$K$35,9,FALSE))</f>
        <v/>
      </c>
      <c r="AX20" s="503">
        <f>IF($BB$4="４週",SUM(S20:AT20),IF($BB$4="暦月",SUM(S20:AW20),""))</f>
        <v>0</v>
      </c>
      <c r="AY20" s="504"/>
      <c r="AZ20" s="505">
        <f>IF($BB$4="４週",AX20/4,IF($BB$4="暦月",AX20/($BB$7/7),""))</f>
        <v>0</v>
      </c>
      <c r="BA20" s="506"/>
      <c r="BB20" s="496"/>
      <c r="BC20" s="496"/>
      <c r="BD20" s="496"/>
      <c r="BE20" s="496"/>
      <c r="BF20" s="496"/>
      <c r="BG20" s="497"/>
    </row>
    <row r="21" spans="1:59" s="42" customFormat="1" ht="20.25" customHeight="1" thickBot="1" x14ac:dyDescent="0.25">
      <c r="A21" s="514"/>
      <c r="B21" s="543"/>
      <c r="C21" s="543"/>
      <c r="D21" s="543"/>
      <c r="E21" s="543"/>
      <c r="F21" s="544"/>
      <c r="G21" s="141">
        <f>B19</f>
        <v>0</v>
      </c>
      <c r="H21" s="545"/>
      <c r="I21" s="546"/>
      <c r="J21" s="547"/>
      <c r="K21" s="548"/>
      <c r="L21" s="548"/>
      <c r="M21" s="548"/>
      <c r="N21" s="548"/>
      <c r="O21" s="549"/>
      <c r="P21" s="536" t="s">
        <v>205</v>
      </c>
      <c r="Q21" s="537"/>
      <c r="R21" s="538"/>
      <c r="S21" s="225" t="str">
        <f>IF(S19="","",VLOOKUP(S19,'④【再開】シフト記号表（勤務時間帯）【通所】'!$C$6:$U$35,19,FALSE))</f>
        <v/>
      </c>
      <c r="T21" s="142" t="str">
        <f>IF(T19="","",VLOOKUP(T19,'④【再開】シフト記号表（勤務時間帯）【通所】'!$C$6:$U$35,19,FALSE))</f>
        <v/>
      </c>
      <c r="U21" s="142" t="str">
        <f>IF(U19="","",VLOOKUP(U19,'④【再開】シフト記号表（勤務時間帯）【通所】'!$C$6:$U$35,19,FALSE))</f>
        <v/>
      </c>
      <c r="V21" s="142" t="str">
        <f>IF(V19="","",VLOOKUP(V19,'④【再開】シフト記号表（勤務時間帯）【通所】'!$C$6:$U$35,19,FALSE))</f>
        <v/>
      </c>
      <c r="W21" s="142" t="str">
        <f>IF(W19="","",VLOOKUP(W19,'④【再開】シフト記号表（勤務時間帯）【通所】'!$C$6:$U$35,19,FALSE))</f>
        <v/>
      </c>
      <c r="X21" s="142" t="str">
        <f>IF(X19="","",VLOOKUP(X19,'④【再開】シフト記号表（勤務時間帯）【通所】'!$C$6:$U$35,19,FALSE))</f>
        <v/>
      </c>
      <c r="Y21" s="142" t="str">
        <f>IF(Y19="","",VLOOKUP(Y19,'④【再開】シフト記号表（勤務時間帯）【通所】'!$C$6:$U$35,19,FALSE))</f>
        <v/>
      </c>
      <c r="Z21" s="142" t="str">
        <f>IF(Z19="","",VLOOKUP(Z19,'④【再開】シフト記号表（勤務時間帯）【通所】'!$C$6:$U$35,19,FALSE))</f>
        <v/>
      </c>
      <c r="AA21" s="142" t="str">
        <f>IF(AA19="","",VLOOKUP(AA19,'④【再開】シフト記号表（勤務時間帯）【通所】'!$C$6:$U$35,19,FALSE))</f>
        <v/>
      </c>
      <c r="AB21" s="142" t="str">
        <f>IF(AB19="","",VLOOKUP(AB19,'④【再開】シフト記号表（勤務時間帯）【通所】'!$C$6:$U$35,19,FALSE))</f>
        <v/>
      </c>
      <c r="AC21" s="142" t="str">
        <f>IF(AC19="","",VLOOKUP(AC19,'④【再開】シフト記号表（勤務時間帯）【通所】'!$C$6:$U$35,19,FALSE))</f>
        <v/>
      </c>
      <c r="AD21" s="142" t="str">
        <f>IF(AD19="","",VLOOKUP(AD19,'④【再開】シフト記号表（勤務時間帯）【通所】'!$C$6:$U$35,19,FALSE))</f>
        <v/>
      </c>
      <c r="AE21" s="142" t="str">
        <f>IF(AE19="","",VLOOKUP(AE19,'④【再開】シフト記号表（勤務時間帯）【通所】'!$C$6:$U$35,19,FALSE))</f>
        <v/>
      </c>
      <c r="AF21" s="142" t="str">
        <f>IF(AF19="","",VLOOKUP(AF19,'④【再開】シフト記号表（勤務時間帯）【通所】'!$C$6:$U$35,19,FALSE))</f>
        <v/>
      </c>
      <c r="AG21" s="142" t="str">
        <f>IF(AG19="","",VLOOKUP(AG19,'④【再開】シフト記号表（勤務時間帯）【通所】'!$C$6:$U$35,19,FALSE))</f>
        <v/>
      </c>
      <c r="AH21" s="142" t="str">
        <f>IF(AH19="","",VLOOKUP(AH19,'④【再開】シフト記号表（勤務時間帯）【通所】'!$C$6:$U$35,19,FALSE))</f>
        <v/>
      </c>
      <c r="AI21" s="142" t="str">
        <f>IF(AI19="","",VLOOKUP(AI19,'④【再開】シフト記号表（勤務時間帯）【通所】'!$C$6:$U$35,19,FALSE))</f>
        <v/>
      </c>
      <c r="AJ21" s="142" t="str">
        <f>IF(AJ19="","",VLOOKUP(AJ19,'④【再開】シフト記号表（勤務時間帯）【通所】'!$C$6:$U$35,19,FALSE))</f>
        <v/>
      </c>
      <c r="AK21" s="142" t="str">
        <f>IF(AK19="","",VLOOKUP(AK19,'④【再開】シフト記号表（勤務時間帯）【通所】'!$C$6:$U$35,19,FALSE))</f>
        <v/>
      </c>
      <c r="AL21" s="142" t="str">
        <f>IF(AL19="","",VLOOKUP(AL19,'④【再開】シフト記号表（勤務時間帯）【通所】'!$C$6:$U$35,19,FALSE))</f>
        <v/>
      </c>
      <c r="AM21" s="142" t="str">
        <f>IF(AM19="","",VLOOKUP(AM19,'④【再開】シフト記号表（勤務時間帯）【通所】'!$C$6:$U$35,19,FALSE))</f>
        <v/>
      </c>
      <c r="AN21" s="142" t="str">
        <f>IF(AN19="","",VLOOKUP(AN19,'④【再開】シフト記号表（勤務時間帯）【通所】'!$C$6:$U$35,19,FALSE))</f>
        <v/>
      </c>
      <c r="AO21" s="142" t="str">
        <f>IF(AO19="","",VLOOKUP(AO19,'④【再開】シフト記号表（勤務時間帯）【通所】'!$C$6:$U$35,19,FALSE))</f>
        <v/>
      </c>
      <c r="AP21" s="142" t="str">
        <f>IF(AP19="","",VLOOKUP(AP19,'④【再開】シフト記号表（勤務時間帯）【通所】'!$C$6:$U$35,19,FALSE))</f>
        <v/>
      </c>
      <c r="AQ21" s="142" t="str">
        <f>IF(AQ19="","",VLOOKUP(AQ19,'④【再開】シフト記号表（勤務時間帯）【通所】'!$C$6:$U$35,19,FALSE))</f>
        <v/>
      </c>
      <c r="AR21" s="142" t="str">
        <f>IF(AR19="","",VLOOKUP(AR19,'④【再開】シフト記号表（勤務時間帯）【通所】'!$C$6:$U$35,19,FALSE))</f>
        <v/>
      </c>
      <c r="AS21" s="142" t="str">
        <f>IF(AS19="","",VLOOKUP(AS19,'④【再開】シフト記号表（勤務時間帯）【通所】'!$C$6:$U$35,19,FALSE))</f>
        <v/>
      </c>
      <c r="AT21" s="142" t="str">
        <f>IF(AT19="","",VLOOKUP(AT19,'④【再開】シフト記号表（勤務時間帯）【通所】'!$C$6:$U$35,19,FALSE))</f>
        <v/>
      </c>
      <c r="AU21" s="142" t="str">
        <f>IF(AU19="","",VLOOKUP(AU19,'④【再開】シフト記号表（勤務時間帯）【通所】'!$C$6:$U$35,19,FALSE))</f>
        <v/>
      </c>
      <c r="AV21" s="142" t="str">
        <f>IF(AV19="","",VLOOKUP(AV19,'④【再開】シフト記号表（勤務時間帯）【通所】'!$C$6:$U$35,19,FALSE))</f>
        <v/>
      </c>
      <c r="AW21" s="226" t="str">
        <f>IF(AW19="","",VLOOKUP(AW19,'④【再開】シフト記号表（勤務時間帯）【通所】'!$C$6:$U$35,19,FALSE))</f>
        <v/>
      </c>
      <c r="AX21" s="539">
        <f>IF($BB$4="４週",SUM(S21:AT21),IF($BB$4="暦月",SUM(S21:AW21),""))</f>
        <v>0</v>
      </c>
      <c r="AY21" s="540"/>
      <c r="AZ21" s="541">
        <f>IF($BB$4="４週",AX21/4,IF($BB$4="暦月",AX21/($BB$7/7),""))</f>
        <v>0</v>
      </c>
      <c r="BA21" s="542"/>
      <c r="BB21" s="534"/>
      <c r="BC21" s="534"/>
      <c r="BD21" s="534"/>
      <c r="BE21" s="534"/>
      <c r="BF21" s="534"/>
      <c r="BG21" s="535"/>
    </row>
    <row r="22" spans="1:59" s="42" customFormat="1" ht="20.25" customHeight="1" x14ac:dyDescent="0.2">
      <c r="A22" s="514">
        <v>3</v>
      </c>
      <c r="B22" s="516"/>
      <c r="C22" s="516"/>
      <c r="D22" s="516"/>
      <c r="E22" s="516"/>
      <c r="F22" s="517"/>
      <c r="G22" s="139"/>
      <c r="H22" s="519"/>
      <c r="I22" s="520"/>
      <c r="J22" s="523"/>
      <c r="K22" s="524"/>
      <c r="L22" s="524"/>
      <c r="M22" s="524"/>
      <c r="N22" s="524"/>
      <c r="O22" s="525"/>
      <c r="P22" s="529" t="s">
        <v>206</v>
      </c>
      <c r="Q22" s="530"/>
      <c r="R22" s="531"/>
      <c r="S22" s="227"/>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228"/>
      <c r="AX22" s="532"/>
      <c r="AY22" s="533"/>
      <c r="AZ22" s="492"/>
      <c r="BA22" s="493"/>
      <c r="BB22" s="494"/>
      <c r="BC22" s="494"/>
      <c r="BD22" s="494"/>
      <c r="BE22" s="494"/>
      <c r="BF22" s="494"/>
      <c r="BG22" s="495"/>
    </row>
    <row r="23" spans="1:59" s="42" customFormat="1" ht="20.25" customHeight="1" x14ac:dyDescent="0.2">
      <c r="A23" s="514"/>
      <c r="B23" s="516"/>
      <c r="C23" s="516"/>
      <c r="D23" s="516"/>
      <c r="E23" s="516"/>
      <c r="F23" s="517"/>
      <c r="G23" s="139"/>
      <c r="H23" s="519"/>
      <c r="I23" s="520"/>
      <c r="J23" s="523"/>
      <c r="K23" s="524"/>
      <c r="L23" s="524"/>
      <c r="M23" s="524"/>
      <c r="N23" s="524"/>
      <c r="O23" s="525"/>
      <c r="P23" s="500" t="s">
        <v>207</v>
      </c>
      <c r="Q23" s="501"/>
      <c r="R23" s="502"/>
      <c r="S23" s="223" t="str">
        <f>IF(S22="","",VLOOKUP(S22,'④【再開】シフト記号表（勤務時間帯）【通所】'!$C$6:$K$35,9,FALSE))</f>
        <v/>
      </c>
      <c r="T23" s="140" t="str">
        <f>IF(T22="","",VLOOKUP(T22,'④【再開】シフト記号表（勤務時間帯）【通所】'!$C$6:$K$35,9,FALSE))</f>
        <v/>
      </c>
      <c r="U23" s="140" t="str">
        <f>IF(U22="","",VLOOKUP(U22,'④【再開】シフト記号表（勤務時間帯）【通所】'!$C$6:$K$35,9,FALSE))</f>
        <v/>
      </c>
      <c r="V23" s="140" t="str">
        <f>IF(V22="","",VLOOKUP(V22,'④【再開】シフト記号表（勤務時間帯）【通所】'!$C$6:$K$35,9,FALSE))</f>
        <v/>
      </c>
      <c r="W23" s="140" t="str">
        <f>IF(W22="","",VLOOKUP(W22,'④【再開】シフト記号表（勤務時間帯）【通所】'!$C$6:$K$35,9,FALSE))</f>
        <v/>
      </c>
      <c r="X23" s="140" t="str">
        <f>IF(X22="","",VLOOKUP(X22,'④【再開】シフト記号表（勤務時間帯）【通所】'!$C$6:$K$35,9,FALSE))</f>
        <v/>
      </c>
      <c r="Y23" s="140" t="str">
        <f>IF(Y22="","",VLOOKUP(Y22,'④【再開】シフト記号表（勤務時間帯）【通所】'!$C$6:$K$35,9,FALSE))</f>
        <v/>
      </c>
      <c r="Z23" s="140" t="str">
        <f>IF(Z22="","",VLOOKUP(Z22,'④【再開】シフト記号表（勤務時間帯）【通所】'!$C$6:$K$35,9,FALSE))</f>
        <v/>
      </c>
      <c r="AA23" s="140" t="str">
        <f>IF(AA22="","",VLOOKUP(AA22,'④【再開】シフト記号表（勤務時間帯）【通所】'!$C$6:$K$35,9,FALSE))</f>
        <v/>
      </c>
      <c r="AB23" s="140" t="str">
        <f>IF(AB22="","",VLOOKUP(AB22,'④【再開】シフト記号表（勤務時間帯）【通所】'!$C$6:$K$35,9,FALSE))</f>
        <v/>
      </c>
      <c r="AC23" s="140" t="str">
        <f>IF(AC22="","",VLOOKUP(AC22,'④【再開】シフト記号表（勤務時間帯）【通所】'!$C$6:$K$35,9,FALSE))</f>
        <v/>
      </c>
      <c r="AD23" s="140" t="str">
        <f>IF(AD22="","",VLOOKUP(AD22,'④【再開】シフト記号表（勤務時間帯）【通所】'!$C$6:$K$35,9,FALSE))</f>
        <v/>
      </c>
      <c r="AE23" s="140" t="str">
        <f>IF(AE22="","",VLOOKUP(AE22,'④【再開】シフト記号表（勤務時間帯）【通所】'!$C$6:$K$35,9,FALSE))</f>
        <v/>
      </c>
      <c r="AF23" s="140" t="str">
        <f>IF(AF22="","",VLOOKUP(AF22,'④【再開】シフト記号表（勤務時間帯）【通所】'!$C$6:$K$35,9,FALSE))</f>
        <v/>
      </c>
      <c r="AG23" s="140" t="str">
        <f>IF(AG22="","",VLOOKUP(AG22,'④【再開】シフト記号表（勤務時間帯）【通所】'!$C$6:$K$35,9,FALSE))</f>
        <v/>
      </c>
      <c r="AH23" s="140" t="str">
        <f>IF(AH22="","",VLOOKUP(AH22,'④【再開】シフト記号表（勤務時間帯）【通所】'!$C$6:$K$35,9,FALSE))</f>
        <v/>
      </c>
      <c r="AI23" s="140" t="str">
        <f>IF(AI22="","",VLOOKUP(AI22,'④【再開】シフト記号表（勤務時間帯）【通所】'!$C$6:$K$35,9,FALSE))</f>
        <v/>
      </c>
      <c r="AJ23" s="140" t="str">
        <f>IF(AJ22="","",VLOOKUP(AJ22,'④【再開】シフト記号表（勤務時間帯）【通所】'!$C$6:$K$35,9,FALSE))</f>
        <v/>
      </c>
      <c r="AK23" s="140" t="str">
        <f>IF(AK22="","",VLOOKUP(AK22,'④【再開】シフト記号表（勤務時間帯）【通所】'!$C$6:$K$35,9,FALSE))</f>
        <v/>
      </c>
      <c r="AL23" s="140" t="str">
        <f>IF(AL22="","",VLOOKUP(AL22,'④【再開】シフト記号表（勤務時間帯）【通所】'!$C$6:$K$35,9,FALSE))</f>
        <v/>
      </c>
      <c r="AM23" s="140" t="str">
        <f>IF(AM22="","",VLOOKUP(AM22,'④【再開】シフト記号表（勤務時間帯）【通所】'!$C$6:$K$35,9,FALSE))</f>
        <v/>
      </c>
      <c r="AN23" s="140" t="str">
        <f>IF(AN22="","",VLOOKUP(AN22,'④【再開】シフト記号表（勤務時間帯）【通所】'!$C$6:$K$35,9,FALSE))</f>
        <v/>
      </c>
      <c r="AO23" s="140" t="str">
        <f>IF(AO22="","",VLOOKUP(AO22,'④【再開】シフト記号表（勤務時間帯）【通所】'!$C$6:$K$35,9,FALSE))</f>
        <v/>
      </c>
      <c r="AP23" s="140" t="str">
        <f>IF(AP22="","",VLOOKUP(AP22,'④【再開】シフト記号表（勤務時間帯）【通所】'!$C$6:$K$35,9,FALSE))</f>
        <v/>
      </c>
      <c r="AQ23" s="140" t="str">
        <f>IF(AQ22="","",VLOOKUP(AQ22,'④【再開】シフト記号表（勤務時間帯）【通所】'!$C$6:$K$35,9,FALSE))</f>
        <v/>
      </c>
      <c r="AR23" s="140" t="str">
        <f>IF(AR22="","",VLOOKUP(AR22,'④【再開】シフト記号表（勤務時間帯）【通所】'!$C$6:$K$35,9,FALSE))</f>
        <v/>
      </c>
      <c r="AS23" s="140" t="str">
        <f>IF(AS22="","",VLOOKUP(AS22,'④【再開】シフト記号表（勤務時間帯）【通所】'!$C$6:$K$35,9,FALSE))</f>
        <v/>
      </c>
      <c r="AT23" s="140" t="str">
        <f>IF(AT22="","",VLOOKUP(AT22,'④【再開】シフト記号表（勤務時間帯）【通所】'!$C$6:$K$35,9,FALSE))</f>
        <v/>
      </c>
      <c r="AU23" s="140" t="str">
        <f>IF(AU22="","",VLOOKUP(AU22,'④【再開】シフト記号表（勤務時間帯）【通所】'!$C$6:$K$35,9,FALSE))</f>
        <v/>
      </c>
      <c r="AV23" s="140" t="str">
        <f>IF(AV22="","",VLOOKUP(AV22,'④【再開】シフト記号表（勤務時間帯）【通所】'!$C$6:$K$35,9,FALSE))</f>
        <v/>
      </c>
      <c r="AW23" s="224" t="str">
        <f>IF(AW22="","",VLOOKUP(AW22,'④【再開】シフト記号表（勤務時間帯）【通所】'!$C$6:$K$35,9,FALSE))</f>
        <v/>
      </c>
      <c r="AX23" s="503">
        <f>IF($BB$4="４週",SUM(S23:AT23),IF($BB$4="暦月",SUM(S23:AW23),""))</f>
        <v>0</v>
      </c>
      <c r="AY23" s="504"/>
      <c r="AZ23" s="505">
        <f>IF($BB$4="４週",AX23/4,IF($BB$4="暦月",AX23/($BB$7/7),""))</f>
        <v>0</v>
      </c>
      <c r="BA23" s="506"/>
      <c r="BB23" s="496"/>
      <c r="BC23" s="496"/>
      <c r="BD23" s="496"/>
      <c r="BE23" s="496"/>
      <c r="BF23" s="496"/>
      <c r="BG23" s="497"/>
    </row>
    <row r="24" spans="1:59" s="42" customFormat="1" ht="20.25" customHeight="1" thickBot="1" x14ac:dyDescent="0.25">
      <c r="A24" s="514"/>
      <c r="B24" s="543"/>
      <c r="C24" s="543"/>
      <c r="D24" s="543"/>
      <c r="E24" s="543"/>
      <c r="F24" s="544"/>
      <c r="G24" s="141">
        <f>B22</f>
        <v>0</v>
      </c>
      <c r="H24" s="545"/>
      <c r="I24" s="546"/>
      <c r="J24" s="547"/>
      <c r="K24" s="548"/>
      <c r="L24" s="548"/>
      <c r="M24" s="548"/>
      <c r="N24" s="548"/>
      <c r="O24" s="549"/>
      <c r="P24" s="536" t="s">
        <v>205</v>
      </c>
      <c r="Q24" s="537"/>
      <c r="R24" s="538"/>
      <c r="S24" s="225" t="str">
        <f>IF(S22="","",VLOOKUP(S22,'④【再開】シフト記号表（勤務時間帯）【通所】'!$C$6:$U$35,19,FALSE))</f>
        <v/>
      </c>
      <c r="T24" s="142" t="str">
        <f>IF(T22="","",VLOOKUP(T22,'④【再開】シフト記号表（勤務時間帯）【通所】'!$C$6:$U$35,19,FALSE))</f>
        <v/>
      </c>
      <c r="U24" s="142" t="str">
        <f>IF(U22="","",VLOOKUP(U22,'④【再開】シフト記号表（勤務時間帯）【通所】'!$C$6:$U$35,19,FALSE))</f>
        <v/>
      </c>
      <c r="V24" s="142" t="str">
        <f>IF(V22="","",VLOOKUP(V22,'④【再開】シフト記号表（勤務時間帯）【通所】'!$C$6:$U$35,19,FALSE))</f>
        <v/>
      </c>
      <c r="W24" s="142" t="str">
        <f>IF(W22="","",VLOOKUP(W22,'④【再開】シフト記号表（勤務時間帯）【通所】'!$C$6:$U$35,19,FALSE))</f>
        <v/>
      </c>
      <c r="X24" s="142" t="str">
        <f>IF(X22="","",VLOOKUP(X22,'④【再開】シフト記号表（勤務時間帯）【通所】'!$C$6:$U$35,19,FALSE))</f>
        <v/>
      </c>
      <c r="Y24" s="142" t="str">
        <f>IF(Y22="","",VLOOKUP(Y22,'④【再開】シフト記号表（勤務時間帯）【通所】'!$C$6:$U$35,19,FALSE))</f>
        <v/>
      </c>
      <c r="Z24" s="142" t="str">
        <f>IF(Z22="","",VLOOKUP(Z22,'④【再開】シフト記号表（勤務時間帯）【通所】'!$C$6:$U$35,19,FALSE))</f>
        <v/>
      </c>
      <c r="AA24" s="142" t="str">
        <f>IF(AA22="","",VLOOKUP(AA22,'④【再開】シフト記号表（勤務時間帯）【通所】'!$C$6:$U$35,19,FALSE))</f>
        <v/>
      </c>
      <c r="AB24" s="142" t="str">
        <f>IF(AB22="","",VLOOKUP(AB22,'④【再開】シフト記号表（勤務時間帯）【通所】'!$C$6:$U$35,19,FALSE))</f>
        <v/>
      </c>
      <c r="AC24" s="142" t="str">
        <f>IF(AC22="","",VLOOKUP(AC22,'④【再開】シフト記号表（勤務時間帯）【通所】'!$C$6:$U$35,19,FALSE))</f>
        <v/>
      </c>
      <c r="AD24" s="142" t="str">
        <f>IF(AD22="","",VLOOKUP(AD22,'④【再開】シフト記号表（勤務時間帯）【通所】'!$C$6:$U$35,19,FALSE))</f>
        <v/>
      </c>
      <c r="AE24" s="142" t="str">
        <f>IF(AE22="","",VLOOKUP(AE22,'④【再開】シフト記号表（勤務時間帯）【通所】'!$C$6:$U$35,19,FALSE))</f>
        <v/>
      </c>
      <c r="AF24" s="142" t="str">
        <f>IF(AF22="","",VLOOKUP(AF22,'④【再開】シフト記号表（勤務時間帯）【通所】'!$C$6:$U$35,19,FALSE))</f>
        <v/>
      </c>
      <c r="AG24" s="142" t="str">
        <f>IF(AG22="","",VLOOKUP(AG22,'④【再開】シフト記号表（勤務時間帯）【通所】'!$C$6:$U$35,19,FALSE))</f>
        <v/>
      </c>
      <c r="AH24" s="142" t="str">
        <f>IF(AH22="","",VLOOKUP(AH22,'④【再開】シフト記号表（勤務時間帯）【通所】'!$C$6:$U$35,19,FALSE))</f>
        <v/>
      </c>
      <c r="AI24" s="142" t="str">
        <f>IF(AI22="","",VLOOKUP(AI22,'④【再開】シフト記号表（勤務時間帯）【通所】'!$C$6:$U$35,19,FALSE))</f>
        <v/>
      </c>
      <c r="AJ24" s="142" t="str">
        <f>IF(AJ22="","",VLOOKUP(AJ22,'④【再開】シフト記号表（勤務時間帯）【通所】'!$C$6:$U$35,19,FALSE))</f>
        <v/>
      </c>
      <c r="AK24" s="142" t="str">
        <f>IF(AK22="","",VLOOKUP(AK22,'④【再開】シフト記号表（勤務時間帯）【通所】'!$C$6:$U$35,19,FALSE))</f>
        <v/>
      </c>
      <c r="AL24" s="142" t="str">
        <f>IF(AL22="","",VLOOKUP(AL22,'④【再開】シフト記号表（勤務時間帯）【通所】'!$C$6:$U$35,19,FALSE))</f>
        <v/>
      </c>
      <c r="AM24" s="142" t="str">
        <f>IF(AM22="","",VLOOKUP(AM22,'④【再開】シフト記号表（勤務時間帯）【通所】'!$C$6:$U$35,19,FALSE))</f>
        <v/>
      </c>
      <c r="AN24" s="142" t="str">
        <f>IF(AN22="","",VLOOKUP(AN22,'④【再開】シフト記号表（勤務時間帯）【通所】'!$C$6:$U$35,19,FALSE))</f>
        <v/>
      </c>
      <c r="AO24" s="142" t="str">
        <f>IF(AO22="","",VLOOKUP(AO22,'④【再開】シフト記号表（勤務時間帯）【通所】'!$C$6:$U$35,19,FALSE))</f>
        <v/>
      </c>
      <c r="AP24" s="142" t="str">
        <f>IF(AP22="","",VLOOKUP(AP22,'④【再開】シフト記号表（勤務時間帯）【通所】'!$C$6:$U$35,19,FALSE))</f>
        <v/>
      </c>
      <c r="AQ24" s="142" t="str">
        <f>IF(AQ22="","",VLOOKUP(AQ22,'④【再開】シフト記号表（勤務時間帯）【通所】'!$C$6:$U$35,19,FALSE))</f>
        <v/>
      </c>
      <c r="AR24" s="142" t="str">
        <f>IF(AR22="","",VLOOKUP(AR22,'④【再開】シフト記号表（勤務時間帯）【通所】'!$C$6:$U$35,19,FALSE))</f>
        <v/>
      </c>
      <c r="AS24" s="142" t="str">
        <f>IF(AS22="","",VLOOKUP(AS22,'④【再開】シフト記号表（勤務時間帯）【通所】'!$C$6:$U$35,19,FALSE))</f>
        <v/>
      </c>
      <c r="AT24" s="142" t="str">
        <f>IF(AT22="","",VLOOKUP(AT22,'④【再開】シフト記号表（勤務時間帯）【通所】'!$C$6:$U$35,19,FALSE))</f>
        <v/>
      </c>
      <c r="AU24" s="142" t="str">
        <f>IF(AU22="","",VLOOKUP(AU22,'④【再開】シフト記号表（勤務時間帯）【通所】'!$C$6:$U$35,19,FALSE))</f>
        <v/>
      </c>
      <c r="AV24" s="142" t="str">
        <f>IF(AV22="","",VLOOKUP(AV22,'④【再開】シフト記号表（勤務時間帯）【通所】'!$C$6:$U$35,19,FALSE))</f>
        <v/>
      </c>
      <c r="AW24" s="226" t="str">
        <f>IF(AW22="","",VLOOKUP(AW22,'④【再開】シフト記号表（勤務時間帯）【通所】'!$C$6:$U$35,19,FALSE))</f>
        <v/>
      </c>
      <c r="AX24" s="539">
        <f>IF($BB$4="４週",SUM(S24:AT24),IF($BB$4="暦月",SUM(S24:AW24),""))</f>
        <v>0</v>
      </c>
      <c r="AY24" s="540"/>
      <c r="AZ24" s="541">
        <f>IF($BB$4="４週",AX24/4,IF($BB$4="暦月",AX24/($BB$7/7),""))</f>
        <v>0</v>
      </c>
      <c r="BA24" s="542"/>
      <c r="BB24" s="534"/>
      <c r="BC24" s="534"/>
      <c r="BD24" s="534"/>
      <c r="BE24" s="534"/>
      <c r="BF24" s="534"/>
      <c r="BG24" s="535"/>
    </row>
    <row r="25" spans="1:59" s="42" customFormat="1" ht="20.25" customHeight="1" x14ac:dyDescent="0.2">
      <c r="A25" s="514">
        <v>4</v>
      </c>
      <c r="B25" s="516"/>
      <c r="C25" s="516"/>
      <c r="D25" s="516"/>
      <c r="E25" s="516"/>
      <c r="F25" s="517"/>
      <c r="G25" s="139"/>
      <c r="H25" s="519"/>
      <c r="I25" s="520"/>
      <c r="J25" s="523"/>
      <c r="K25" s="524"/>
      <c r="L25" s="524"/>
      <c r="M25" s="524"/>
      <c r="N25" s="524"/>
      <c r="O25" s="525"/>
      <c r="P25" s="529" t="s">
        <v>203</v>
      </c>
      <c r="Q25" s="530"/>
      <c r="R25" s="531"/>
      <c r="S25" s="227"/>
      <c r="T25" s="138"/>
      <c r="U25" s="138"/>
      <c r="V25" s="138"/>
      <c r="W25" s="138"/>
      <c r="X25" s="138"/>
      <c r="Y25" s="138"/>
      <c r="Z25" s="138"/>
      <c r="AA25" s="138"/>
      <c r="AB25" s="138"/>
      <c r="AC25" s="138"/>
      <c r="AD25" s="138"/>
      <c r="AE25" s="138"/>
      <c r="AF25" s="138"/>
      <c r="AG25" s="138"/>
      <c r="AH25" s="138"/>
      <c r="AI25" s="138"/>
      <c r="AJ25" s="138"/>
      <c r="AK25" s="138"/>
      <c r="AL25" s="138"/>
      <c r="AM25" s="138"/>
      <c r="AN25" s="138"/>
      <c r="AO25" s="138"/>
      <c r="AP25" s="138"/>
      <c r="AQ25" s="138"/>
      <c r="AR25" s="138"/>
      <c r="AS25" s="138"/>
      <c r="AT25" s="138"/>
      <c r="AU25" s="138"/>
      <c r="AV25" s="138"/>
      <c r="AW25" s="228"/>
      <c r="AX25" s="532"/>
      <c r="AY25" s="533"/>
      <c r="AZ25" s="492"/>
      <c r="BA25" s="493"/>
      <c r="BB25" s="494"/>
      <c r="BC25" s="494"/>
      <c r="BD25" s="494"/>
      <c r="BE25" s="494"/>
      <c r="BF25" s="494"/>
      <c r="BG25" s="495"/>
    </row>
    <row r="26" spans="1:59" s="42" customFormat="1" ht="20.25" customHeight="1" x14ac:dyDescent="0.2">
      <c r="A26" s="514"/>
      <c r="B26" s="516"/>
      <c r="C26" s="516"/>
      <c r="D26" s="516"/>
      <c r="E26" s="516"/>
      <c r="F26" s="517"/>
      <c r="G26" s="139"/>
      <c r="H26" s="519"/>
      <c r="I26" s="520"/>
      <c r="J26" s="523"/>
      <c r="K26" s="524"/>
      <c r="L26" s="524"/>
      <c r="M26" s="524"/>
      <c r="N26" s="524"/>
      <c r="O26" s="525"/>
      <c r="P26" s="500" t="s">
        <v>204</v>
      </c>
      <c r="Q26" s="501"/>
      <c r="R26" s="502"/>
      <c r="S26" s="223" t="str">
        <f>IF(S25="","",VLOOKUP(S25,'④【再開】シフト記号表（勤務時間帯）【通所】'!$C$6:$K$35,9,FALSE))</f>
        <v/>
      </c>
      <c r="T26" s="140" t="str">
        <f>IF(T25="","",VLOOKUP(T25,'④【再開】シフト記号表（勤務時間帯）【通所】'!$C$6:$K$35,9,FALSE))</f>
        <v/>
      </c>
      <c r="U26" s="140" t="str">
        <f>IF(U25="","",VLOOKUP(U25,'④【再開】シフト記号表（勤務時間帯）【通所】'!$C$6:$K$35,9,FALSE))</f>
        <v/>
      </c>
      <c r="V26" s="140" t="str">
        <f>IF(V25="","",VLOOKUP(V25,'④【再開】シフト記号表（勤務時間帯）【通所】'!$C$6:$K$35,9,FALSE))</f>
        <v/>
      </c>
      <c r="W26" s="140" t="str">
        <f>IF(W25="","",VLOOKUP(W25,'④【再開】シフト記号表（勤務時間帯）【通所】'!$C$6:$K$35,9,FALSE))</f>
        <v/>
      </c>
      <c r="X26" s="140" t="str">
        <f>IF(X25="","",VLOOKUP(X25,'④【再開】シフト記号表（勤務時間帯）【通所】'!$C$6:$K$35,9,FALSE))</f>
        <v/>
      </c>
      <c r="Y26" s="140" t="str">
        <f>IF(Y25="","",VLOOKUP(Y25,'④【再開】シフト記号表（勤務時間帯）【通所】'!$C$6:$K$35,9,FALSE))</f>
        <v/>
      </c>
      <c r="Z26" s="140" t="str">
        <f>IF(Z25="","",VLOOKUP(Z25,'④【再開】シフト記号表（勤務時間帯）【通所】'!$C$6:$K$35,9,FALSE))</f>
        <v/>
      </c>
      <c r="AA26" s="140" t="str">
        <f>IF(AA25="","",VLOOKUP(AA25,'④【再開】シフト記号表（勤務時間帯）【通所】'!$C$6:$K$35,9,FALSE))</f>
        <v/>
      </c>
      <c r="AB26" s="140" t="str">
        <f>IF(AB25="","",VLOOKUP(AB25,'④【再開】シフト記号表（勤務時間帯）【通所】'!$C$6:$K$35,9,FALSE))</f>
        <v/>
      </c>
      <c r="AC26" s="140" t="str">
        <f>IF(AC25="","",VLOOKUP(AC25,'④【再開】シフト記号表（勤務時間帯）【通所】'!$C$6:$K$35,9,FALSE))</f>
        <v/>
      </c>
      <c r="AD26" s="140" t="str">
        <f>IF(AD25="","",VLOOKUP(AD25,'④【再開】シフト記号表（勤務時間帯）【通所】'!$C$6:$K$35,9,FALSE))</f>
        <v/>
      </c>
      <c r="AE26" s="140" t="str">
        <f>IF(AE25="","",VLOOKUP(AE25,'④【再開】シフト記号表（勤務時間帯）【通所】'!$C$6:$K$35,9,FALSE))</f>
        <v/>
      </c>
      <c r="AF26" s="140" t="str">
        <f>IF(AF25="","",VLOOKUP(AF25,'④【再開】シフト記号表（勤務時間帯）【通所】'!$C$6:$K$35,9,FALSE))</f>
        <v/>
      </c>
      <c r="AG26" s="140" t="str">
        <f>IF(AG25="","",VLOOKUP(AG25,'④【再開】シフト記号表（勤務時間帯）【通所】'!$C$6:$K$35,9,FALSE))</f>
        <v/>
      </c>
      <c r="AH26" s="140" t="str">
        <f>IF(AH25="","",VLOOKUP(AH25,'④【再開】シフト記号表（勤務時間帯）【通所】'!$C$6:$K$35,9,FALSE))</f>
        <v/>
      </c>
      <c r="AI26" s="140" t="str">
        <f>IF(AI25="","",VLOOKUP(AI25,'④【再開】シフト記号表（勤務時間帯）【通所】'!$C$6:$K$35,9,FALSE))</f>
        <v/>
      </c>
      <c r="AJ26" s="140" t="str">
        <f>IF(AJ25="","",VLOOKUP(AJ25,'④【再開】シフト記号表（勤務時間帯）【通所】'!$C$6:$K$35,9,FALSE))</f>
        <v/>
      </c>
      <c r="AK26" s="140" t="str">
        <f>IF(AK25="","",VLOOKUP(AK25,'④【再開】シフト記号表（勤務時間帯）【通所】'!$C$6:$K$35,9,FALSE))</f>
        <v/>
      </c>
      <c r="AL26" s="140" t="str">
        <f>IF(AL25="","",VLOOKUP(AL25,'④【再開】シフト記号表（勤務時間帯）【通所】'!$C$6:$K$35,9,FALSE))</f>
        <v/>
      </c>
      <c r="AM26" s="140" t="str">
        <f>IF(AM25="","",VLOOKUP(AM25,'④【再開】シフト記号表（勤務時間帯）【通所】'!$C$6:$K$35,9,FALSE))</f>
        <v/>
      </c>
      <c r="AN26" s="140" t="str">
        <f>IF(AN25="","",VLOOKUP(AN25,'④【再開】シフト記号表（勤務時間帯）【通所】'!$C$6:$K$35,9,FALSE))</f>
        <v/>
      </c>
      <c r="AO26" s="140" t="str">
        <f>IF(AO25="","",VLOOKUP(AO25,'④【再開】シフト記号表（勤務時間帯）【通所】'!$C$6:$K$35,9,FALSE))</f>
        <v/>
      </c>
      <c r="AP26" s="140" t="str">
        <f>IF(AP25="","",VLOOKUP(AP25,'④【再開】シフト記号表（勤務時間帯）【通所】'!$C$6:$K$35,9,FALSE))</f>
        <v/>
      </c>
      <c r="AQ26" s="140" t="str">
        <f>IF(AQ25="","",VLOOKUP(AQ25,'④【再開】シフト記号表（勤務時間帯）【通所】'!$C$6:$K$35,9,FALSE))</f>
        <v/>
      </c>
      <c r="AR26" s="140" t="str">
        <f>IF(AR25="","",VLOOKUP(AR25,'④【再開】シフト記号表（勤務時間帯）【通所】'!$C$6:$K$35,9,FALSE))</f>
        <v/>
      </c>
      <c r="AS26" s="140" t="str">
        <f>IF(AS25="","",VLOOKUP(AS25,'④【再開】シフト記号表（勤務時間帯）【通所】'!$C$6:$K$35,9,FALSE))</f>
        <v/>
      </c>
      <c r="AT26" s="140" t="str">
        <f>IF(AT25="","",VLOOKUP(AT25,'④【再開】シフト記号表（勤務時間帯）【通所】'!$C$6:$K$35,9,FALSE))</f>
        <v/>
      </c>
      <c r="AU26" s="140" t="str">
        <f>IF(AU25="","",VLOOKUP(AU25,'④【再開】シフト記号表（勤務時間帯）【通所】'!$C$6:$K$35,9,FALSE))</f>
        <v/>
      </c>
      <c r="AV26" s="140" t="str">
        <f>IF(AV25="","",VLOOKUP(AV25,'④【再開】シフト記号表（勤務時間帯）【通所】'!$C$6:$K$35,9,FALSE))</f>
        <v/>
      </c>
      <c r="AW26" s="224" t="str">
        <f>IF(AW25="","",VLOOKUP(AW25,'④【再開】シフト記号表（勤務時間帯）【通所】'!$C$6:$K$35,9,FALSE))</f>
        <v/>
      </c>
      <c r="AX26" s="503">
        <f>IF($BB$4="４週",SUM(S26:AT26),IF($BB$4="暦月",SUM(S26:AW26),""))</f>
        <v>0</v>
      </c>
      <c r="AY26" s="504"/>
      <c r="AZ26" s="505">
        <f>IF($BB$4="４週",AX26/4,IF($BB$4="暦月",AX26/($BB$7/7),""))</f>
        <v>0</v>
      </c>
      <c r="BA26" s="506"/>
      <c r="BB26" s="496"/>
      <c r="BC26" s="496"/>
      <c r="BD26" s="496"/>
      <c r="BE26" s="496"/>
      <c r="BF26" s="496"/>
      <c r="BG26" s="497"/>
    </row>
    <row r="27" spans="1:59" s="42" customFormat="1" ht="20.25" customHeight="1" thickBot="1" x14ac:dyDescent="0.25">
      <c r="A27" s="514"/>
      <c r="B27" s="543"/>
      <c r="C27" s="543"/>
      <c r="D27" s="543"/>
      <c r="E27" s="543"/>
      <c r="F27" s="544"/>
      <c r="G27" s="141">
        <f>B25</f>
        <v>0</v>
      </c>
      <c r="H27" s="545"/>
      <c r="I27" s="546"/>
      <c r="J27" s="547"/>
      <c r="K27" s="548"/>
      <c r="L27" s="548"/>
      <c r="M27" s="548"/>
      <c r="N27" s="548"/>
      <c r="O27" s="549"/>
      <c r="P27" s="536" t="s">
        <v>205</v>
      </c>
      <c r="Q27" s="537"/>
      <c r="R27" s="538"/>
      <c r="S27" s="225" t="str">
        <f>IF(S25="","",VLOOKUP(S25,'④【再開】シフト記号表（勤務時間帯）【通所】'!$C$6:$U$35,19,FALSE))</f>
        <v/>
      </c>
      <c r="T27" s="142" t="str">
        <f>IF(T25="","",VLOOKUP(T25,'④【再開】シフト記号表（勤務時間帯）【通所】'!$C$6:$U$35,19,FALSE))</f>
        <v/>
      </c>
      <c r="U27" s="142" t="str">
        <f>IF(U25="","",VLOOKUP(U25,'④【再開】シフト記号表（勤務時間帯）【通所】'!$C$6:$U$35,19,FALSE))</f>
        <v/>
      </c>
      <c r="V27" s="142" t="str">
        <f>IF(V25="","",VLOOKUP(V25,'④【再開】シフト記号表（勤務時間帯）【通所】'!$C$6:$U$35,19,FALSE))</f>
        <v/>
      </c>
      <c r="W27" s="142" t="str">
        <f>IF(W25="","",VLOOKUP(W25,'④【再開】シフト記号表（勤務時間帯）【通所】'!$C$6:$U$35,19,FALSE))</f>
        <v/>
      </c>
      <c r="X27" s="142" t="str">
        <f>IF(X25="","",VLOOKUP(X25,'④【再開】シフト記号表（勤務時間帯）【通所】'!$C$6:$U$35,19,FALSE))</f>
        <v/>
      </c>
      <c r="Y27" s="142" t="str">
        <f>IF(Y25="","",VLOOKUP(Y25,'④【再開】シフト記号表（勤務時間帯）【通所】'!$C$6:$U$35,19,FALSE))</f>
        <v/>
      </c>
      <c r="Z27" s="142" t="str">
        <f>IF(Z25="","",VLOOKUP(Z25,'④【再開】シフト記号表（勤務時間帯）【通所】'!$C$6:$U$35,19,FALSE))</f>
        <v/>
      </c>
      <c r="AA27" s="142" t="str">
        <f>IF(AA25="","",VLOOKUP(AA25,'④【再開】シフト記号表（勤務時間帯）【通所】'!$C$6:$U$35,19,FALSE))</f>
        <v/>
      </c>
      <c r="AB27" s="142" t="str">
        <f>IF(AB25="","",VLOOKUP(AB25,'④【再開】シフト記号表（勤務時間帯）【通所】'!$C$6:$U$35,19,FALSE))</f>
        <v/>
      </c>
      <c r="AC27" s="142" t="str">
        <f>IF(AC25="","",VLOOKUP(AC25,'④【再開】シフト記号表（勤務時間帯）【通所】'!$C$6:$U$35,19,FALSE))</f>
        <v/>
      </c>
      <c r="AD27" s="142" t="str">
        <f>IF(AD25="","",VLOOKUP(AD25,'④【再開】シフト記号表（勤務時間帯）【通所】'!$C$6:$U$35,19,FALSE))</f>
        <v/>
      </c>
      <c r="AE27" s="142" t="str">
        <f>IF(AE25="","",VLOOKUP(AE25,'④【再開】シフト記号表（勤務時間帯）【通所】'!$C$6:$U$35,19,FALSE))</f>
        <v/>
      </c>
      <c r="AF27" s="142" t="str">
        <f>IF(AF25="","",VLOOKUP(AF25,'④【再開】シフト記号表（勤務時間帯）【通所】'!$C$6:$U$35,19,FALSE))</f>
        <v/>
      </c>
      <c r="AG27" s="142" t="str">
        <f>IF(AG25="","",VLOOKUP(AG25,'④【再開】シフト記号表（勤務時間帯）【通所】'!$C$6:$U$35,19,FALSE))</f>
        <v/>
      </c>
      <c r="AH27" s="142" t="str">
        <f>IF(AH25="","",VLOOKUP(AH25,'④【再開】シフト記号表（勤務時間帯）【通所】'!$C$6:$U$35,19,FALSE))</f>
        <v/>
      </c>
      <c r="AI27" s="142" t="str">
        <f>IF(AI25="","",VLOOKUP(AI25,'④【再開】シフト記号表（勤務時間帯）【通所】'!$C$6:$U$35,19,FALSE))</f>
        <v/>
      </c>
      <c r="AJ27" s="142" t="str">
        <f>IF(AJ25="","",VLOOKUP(AJ25,'④【再開】シフト記号表（勤務時間帯）【通所】'!$C$6:$U$35,19,FALSE))</f>
        <v/>
      </c>
      <c r="AK27" s="142" t="str">
        <f>IF(AK25="","",VLOOKUP(AK25,'④【再開】シフト記号表（勤務時間帯）【通所】'!$C$6:$U$35,19,FALSE))</f>
        <v/>
      </c>
      <c r="AL27" s="142" t="str">
        <f>IF(AL25="","",VLOOKUP(AL25,'④【再開】シフト記号表（勤務時間帯）【通所】'!$C$6:$U$35,19,FALSE))</f>
        <v/>
      </c>
      <c r="AM27" s="142" t="str">
        <f>IF(AM25="","",VLOOKUP(AM25,'④【再開】シフト記号表（勤務時間帯）【通所】'!$C$6:$U$35,19,FALSE))</f>
        <v/>
      </c>
      <c r="AN27" s="142" t="str">
        <f>IF(AN25="","",VLOOKUP(AN25,'④【再開】シフト記号表（勤務時間帯）【通所】'!$C$6:$U$35,19,FALSE))</f>
        <v/>
      </c>
      <c r="AO27" s="142" t="str">
        <f>IF(AO25="","",VLOOKUP(AO25,'④【再開】シフト記号表（勤務時間帯）【通所】'!$C$6:$U$35,19,FALSE))</f>
        <v/>
      </c>
      <c r="AP27" s="142" t="str">
        <f>IF(AP25="","",VLOOKUP(AP25,'④【再開】シフト記号表（勤務時間帯）【通所】'!$C$6:$U$35,19,FALSE))</f>
        <v/>
      </c>
      <c r="AQ27" s="142" t="str">
        <f>IF(AQ25="","",VLOOKUP(AQ25,'④【再開】シフト記号表（勤務時間帯）【通所】'!$C$6:$U$35,19,FALSE))</f>
        <v/>
      </c>
      <c r="AR27" s="142" t="str">
        <f>IF(AR25="","",VLOOKUP(AR25,'④【再開】シフト記号表（勤務時間帯）【通所】'!$C$6:$U$35,19,FALSE))</f>
        <v/>
      </c>
      <c r="AS27" s="142" t="str">
        <f>IF(AS25="","",VLOOKUP(AS25,'④【再開】シフト記号表（勤務時間帯）【通所】'!$C$6:$U$35,19,FALSE))</f>
        <v/>
      </c>
      <c r="AT27" s="142" t="str">
        <f>IF(AT25="","",VLOOKUP(AT25,'④【再開】シフト記号表（勤務時間帯）【通所】'!$C$6:$U$35,19,FALSE))</f>
        <v/>
      </c>
      <c r="AU27" s="142" t="str">
        <f>IF(AU25="","",VLOOKUP(AU25,'④【再開】シフト記号表（勤務時間帯）【通所】'!$C$6:$U$35,19,FALSE))</f>
        <v/>
      </c>
      <c r="AV27" s="142" t="str">
        <f>IF(AV25="","",VLOOKUP(AV25,'④【再開】シフト記号表（勤務時間帯）【通所】'!$C$6:$U$35,19,FALSE))</f>
        <v/>
      </c>
      <c r="AW27" s="226" t="str">
        <f>IF(AW25="","",VLOOKUP(AW25,'④【再開】シフト記号表（勤務時間帯）【通所】'!$C$6:$U$35,19,FALSE))</f>
        <v/>
      </c>
      <c r="AX27" s="539">
        <f>IF($BB$4="４週",SUM(S27:AT27),IF($BB$4="暦月",SUM(S27:AW27),""))</f>
        <v>0</v>
      </c>
      <c r="AY27" s="540"/>
      <c r="AZ27" s="541">
        <f>IF($BB$4="４週",AX27/4,IF($BB$4="暦月",AX27/($BB$7/7),""))</f>
        <v>0</v>
      </c>
      <c r="BA27" s="542"/>
      <c r="BB27" s="534"/>
      <c r="BC27" s="534"/>
      <c r="BD27" s="534"/>
      <c r="BE27" s="534"/>
      <c r="BF27" s="534"/>
      <c r="BG27" s="535"/>
    </row>
    <row r="28" spans="1:59" s="42" customFormat="1" ht="20.25" customHeight="1" x14ac:dyDescent="0.2">
      <c r="A28" s="514">
        <v>5</v>
      </c>
      <c r="B28" s="516"/>
      <c r="C28" s="516"/>
      <c r="D28" s="516"/>
      <c r="E28" s="516"/>
      <c r="F28" s="517"/>
      <c r="G28" s="139"/>
      <c r="H28" s="519"/>
      <c r="I28" s="520"/>
      <c r="J28" s="523"/>
      <c r="K28" s="524"/>
      <c r="L28" s="524"/>
      <c r="M28" s="524"/>
      <c r="N28" s="524"/>
      <c r="O28" s="525"/>
      <c r="P28" s="529" t="s">
        <v>203</v>
      </c>
      <c r="Q28" s="530"/>
      <c r="R28" s="531"/>
      <c r="S28" s="227"/>
      <c r="T28" s="138"/>
      <c r="U28" s="138"/>
      <c r="V28" s="138"/>
      <c r="W28" s="138"/>
      <c r="X28" s="138"/>
      <c r="Y28" s="138"/>
      <c r="Z28" s="138"/>
      <c r="AA28" s="138"/>
      <c r="AB28" s="138"/>
      <c r="AC28" s="138"/>
      <c r="AD28" s="138"/>
      <c r="AE28" s="138"/>
      <c r="AF28" s="138"/>
      <c r="AG28" s="138"/>
      <c r="AH28" s="138"/>
      <c r="AI28" s="138"/>
      <c r="AJ28" s="138"/>
      <c r="AK28" s="138"/>
      <c r="AL28" s="138"/>
      <c r="AM28" s="138"/>
      <c r="AN28" s="138"/>
      <c r="AO28" s="138"/>
      <c r="AP28" s="138"/>
      <c r="AQ28" s="138"/>
      <c r="AR28" s="138"/>
      <c r="AS28" s="138"/>
      <c r="AT28" s="138"/>
      <c r="AU28" s="138"/>
      <c r="AV28" s="138"/>
      <c r="AW28" s="228"/>
      <c r="AX28" s="532"/>
      <c r="AY28" s="533"/>
      <c r="AZ28" s="492"/>
      <c r="BA28" s="493"/>
      <c r="BB28" s="494"/>
      <c r="BC28" s="494"/>
      <c r="BD28" s="494"/>
      <c r="BE28" s="494"/>
      <c r="BF28" s="494"/>
      <c r="BG28" s="495"/>
    </row>
    <row r="29" spans="1:59" s="42" customFormat="1" ht="20.25" customHeight="1" x14ac:dyDescent="0.2">
      <c r="A29" s="514"/>
      <c r="B29" s="516"/>
      <c r="C29" s="516"/>
      <c r="D29" s="516"/>
      <c r="E29" s="516"/>
      <c r="F29" s="517"/>
      <c r="G29" s="139"/>
      <c r="H29" s="519"/>
      <c r="I29" s="520"/>
      <c r="J29" s="523"/>
      <c r="K29" s="524"/>
      <c r="L29" s="524"/>
      <c r="M29" s="524"/>
      <c r="N29" s="524"/>
      <c r="O29" s="525"/>
      <c r="P29" s="500" t="s">
        <v>204</v>
      </c>
      <c r="Q29" s="501"/>
      <c r="R29" s="502"/>
      <c r="S29" s="223" t="str">
        <f>IF(S28="","",VLOOKUP(S28,'④【再開】シフト記号表（勤務時間帯）【通所】'!$C$6:$K$35,9,FALSE))</f>
        <v/>
      </c>
      <c r="T29" s="140" t="str">
        <f>IF(T28="","",VLOOKUP(T28,'④【再開】シフト記号表（勤務時間帯）【通所】'!$C$6:$K$35,9,FALSE))</f>
        <v/>
      </c>
      <c r="U29" s="140" t="str">
        <f>IF(U28="","",VLOOKUP(U28,'④【再開】シフト記号表（勤務時間帯）【通所】'!$C$6:$K$35,9,FALSE))</f>
        <v/>
      </c>
      <c r="V29" s="140" t="str">
        <f>IF(V28="","",VLOOKUP(V28,'④【再開】シフト記号表（勤務時間帯）【通所】'!$C$6:$K$35,9,FALSE))</f>
        <v/>
      </c>
      <c r="W29" s="140" t="str">
        <f>IF(W28="","",VLOOKUP(W28,'④【再開】シフト記号表（勤務時間帯）【通所】'!$C$6:$K$35,9,FALSE))</f>
        <v/>
      </c>
      <c r="X29" s="140" t="str">
        <f>IF(X28="","",VLOOKUP(X28,'④【再開】シフト記号表（勤務時間帯）【通所】'!$C$6:$K$35,9,FALSE))</f>
        <v/>
      </c>
      <c r="Y29" s="140" t="str">
        <f>IF(Y28="","",VLOOKUP(Y28,'④【再開】シフト記号表（勤務時間帯）【通所】'!$C$6:$K$35,9,FALSE))</f>
        <v/>
      </c>
      <c r="Z29" s="140" t="str">
        <f>IF(Z28="","",VLOOKUP(Z28,'④【再開】シフト記号表（勤務時間帯）【通所】'!$C$6:$K$35,9,FALSE))</f>
        <v/>
      </c>
      <c r="AA29" s="140" t="str">
        <f>IF(AA28="","",VLOOKUP(AA28,'④【再開】シフト記号表（勤務時間帯）【通所】'!$C$6:$K$35,9,FALSE))</f>
        <v/>
      </c>
      <c r="AB29" s="140" t="str">
        <f>IF(AB28="","",VLOOKUP(AB28,'④【再開】シフト記号表（勤務時間帯）【通所】'!$C$6:$K$35,9,FALSE))</f>
        <v/>
      </c>
      <c r="AC29" s="140" t="str">
        <f>IF(AC28="","",VLOOKUP(AC28,'④【再開】シフト記号表（勤務時間帯）【通所】'!$C$6:$K$35,9,FALSE))</f>
        <v/>
      </c>
      <c r="AD29" s="140" t="str">
        <f>IF(AD28="","",VLOOKUP(AD28,'④【再開】シフト記号表（勤務時間帯）【通所】'!$C$6:$K$35,9,FALSE))</f>
        <v/>
      </c>
      <c r="AE29" s="140" t="str">
        <f>IF(AE28="","",VLOOKUP(AE28,'④【再開】シフト記号表（勤務時間帯）【通所】'!$C$6:$K$35,9,FALSE))</f>
        <v/>
      </c>
      <c r="AF29" s="140" t="str">
        <f>IF(AF28="","",VLOOKUP(AF28,'④【再開】シフト記号表（勤務時間帯）【通所】'!$C$6:$K$35,9,FALSE))</f>
        <v/>
      </c>
      <c r="AG29" s="140" t="str">
        <f>IF(AG28="","",VLOOKUP(AG28,'④【再開】シフト記号表（勤務時間帯）【通所】'!$C$6:$K$35,9,FALSE))</f>
        <v/>
      </c>
      <c r="AH29" s="140" t="str">
        <f>IF(AH28="","",VLOOKUP(AH28,'④【再開】シフト記号表（勤務時間帯）【通所】'!$C$6:$K$35,9,FALSE))</f>
        <v/>
      </c>
      <c r="AI29" s="140" t="str">
        <f>IF(AI28="","",VLOOKUP(AI28,'④【再開】シフト記号表（勤務時間帯）【通所】'!$C$6:$K$35,9,FALSE))</f>
        <v/>
      </c>
      <c r="AJ29" s="140" t="str">
        <f>IF(AJ28="","",VLOOKUP(AJ28,'④【再開】シフト記号表（勤務時間帯）【通所】'!$C$6:$K$35,9,FALSE))</f>
        <v/>
      </c>
      <c r="AK29" s="140" t="str">
        <f>IF(AK28="","",VLOOKUP(AK28,'④【再開】シフト記号表（勤務時間帯）【通所】'!$C$6:$K$35,9,FALSE))</f>
        <v/>
      </c>
      <c r="AL29" s="140" t="str">
        <f>IF(AL28="","",VLOOKUP(AL28,'④【再開】シフト記号表（勤務時間帯）【通所】'!$C$6:$K$35,9,FALSE))</f>
        <v/>
      </c>
      <c r="AM29" s="140" t="str">
        <f>IF(AM28="","",VLOOKUP(AM28,'④【再開】シフト記号表（勤務時間帯）【通所】'!$C$6:$K$35,9,FALSE))</f>
        <v/>
      </c>
      <c r="AN29" s="140" t="str">
        <f>IF(AN28="","",VLOOKUP(AN28,'④【再開】シフト記号表（勤務時間帯）【通所】'!$C$6:$K$35,9,FALSE))</f>
        <v/>
      </c>
      <c r="AO29" s="140" t="str">
        <f>IF(AO28="","",VLOOKUP(AO28,'④【再開】シフト記号表（勤務時間帯）【通所】'!$C$6:$K$35,9,FALSE))</f>
        <v/>
      </c>
      <c r="AP29" s="140" t="str">
        <f>IF(AP28="","",VLOOKUP(AP28,'④【再開】シフト記号表（勤務時間帯）【通所】'!$C$6:$K$35,9,FALSE))</f>
        <v/>
      </c>
      <c r="AQ29" s="140" t="str">
        <f>IF(AQ28="","",VLOOKUP(AQ28,'④【再開】シフト記号表（勤務時間帯）【通所】'!$C$6:$K$35,9,FALSE))</f>
        <v/>
      </c>
      <c r="AR29" s="140" t="str">
        <f>IF(AR28="","",VLOOKUP(AR28,'④【再開】シフト記号表（勤務時間帯）【通所】'!$C$6:$K$35,9,FALSE))</f>
        <v/>
      </c>
      <c r="AS29" s="140" t="str">
        <f>IF(AS28="","",VLOOKUP(AS28,'④【再開】シフト記号表（勤務時間帯）【通所】'!$C$6:$K$35,9,FALSE))</f>
        <v/>
      </c>
      <c r="AT29" s="140" t="str">
        <f>IF(AT28="","",VLOOKUP(AT28,'④【再開】シフト記号表（勤務時間帯）【通所】'!$C$6:$K$35,9,FALSE))</f>
        <v/>
      </c>
      <c r="AU29" s="140" t="str">
        <f>IF(AU28="","",VLOOKUP(AU28,'④【再開】シフト記号表（勤務時間帯）【通所】'!$C$6:$K$35,9,FALSE))</f>
        <v/>
      </c>
      <c r="AV29" s="140" t="str">
        <f>IF(AV28="","",VLOOKUP(AV28,'④【再開】シフト記号表（勤務時間帯）【通所】'!$C$6:$K$35,9,FALSE))</f>
        <v/>
      </c>
      <c r="AW29" s="224" t="str">
        <f>IF(AW28="","",VLOOKUP(AW28,'④【再開】シフト記号表（勤務時間帯）【通所】'!$C$6:$K$35,9,FALSE))</f>
        <v/>
      </c>
      <c r="AX29" s="503">
        <f>IF($BB$4="４週",SUM(S29:AT29),IF($BB$4="暦月",SUM(S29:AW29),""))</f>
        <v>0</v>
      </c>
      <c r="AY29" s="504"/>
      <c r="AZ29" s="505">
        <f>IF($BB$4="４週",AX29/4,IF($BB$4="暦月",AX29/($BB$7/7),""))</f>
        <v>0</v>
      </c>
      <c r="BA29" s="506"/>
      <c r="BB29" s="496"/>
      <c r="BC29" s="496"/>
      <c r="BD29" s="496"/>
      <c r="BE29" s="496"/>
      <c r="BF29" s="496"/>
      <c r="BG29" s="497"/>
    </row>
    <row r="30" spans="1:59" s="42" customFormat="1" ht="20.25" customHeight="1" thickBot="1" x14ac:dyDescent="0.25">
      <c r="A30" s="514"/>
      <c r="B30" s="543"/>
      <c r="C30" s="543"/>
      <c r="D30" s="543"/>
      <c r="E30" s="543"/>
      <c r="F30" s="544"/>
      <c r="G30" s="141">
        <f>B28</f>
        <v>0</v>
      </c>
      <c r="H30" s="545"/>
      <c r="I30" s="546"/>
      <c r="J30" s="547"/>
      <c r="K30" s="548"/>
      <c r="L30" s="548"/>
      <c r="M30" s="548"/>
      <c r="N30" s="548"/>
      <c r="O30" s="549"/>
      <c r="P30" s="536" t="s">
        <v>205</v>
      </c>
      <c r="Q30" s="537"/>
      <c r="R30" s="538"/>
      <c r="S30" s="225" t="str">
        <f>IF(S28="","",VLOOKUP(S28,'④【再開】シフト記号表（勤務時間帯）【通所】'!$C$6:$U$35,19,FALSE))</f>
        <v/>
      </c>
      <c r="T30" s="142" t="str">
        <f>IF(T28="","",VLOOKUP(T28,'④【再開】シフト記号表（勤務時間帯）【通所】'!$C$6:$U$35,19,FALSE))</f>
        <v/>
      </c>
      <c r="U30" s="142" t="str">
        <f>IF(U28="","",VLOOKUP(U28,'④【再開】シフト記号表（勤務時間帯）【通所】'!$C$6:$U$35,19,FALSE))</f>
        <v/>
      </c>
      <c r="V30" s="142" t="str">
        <f>IF(V28="","",VLOOKUP(V28,'④【再開】シフト記号表（勤務時間帯）【通所】'!$C$6:$U$35,19,FALSE))</f>
        <v/>
      </c>
      <c r="W30" s="142" t="str">
        <f>IF(W28="","",VLOOKUP(W28,'④【再開】シフト記号表（勤務時間帯）【通所】'!$C$6:$U$35,19,FALSE))</f>
        <v/>
      </c>
      <c r="X30" s="142" t="str">
        <f>IF(X28="","",VLOOKUP(X28,'④【再開】シフト記号表（勤務時間帯）【通所】'!$C$6:$U$35,19,FALSE))</f>
        <v/>
      </c>
      <c r="Y30" s="142" t="str">
        <f>IF(Y28="","",VLOOKUP(Y28,'④【再開】シフト記号表（勤務時間帯）【通所】'!$C$6:$U$35,19,FALSE))</f>
        <v/>
      </c>
      <c r="Z30" s="142" t="str">
        <f>IF(Z28="","",VLOOKUP(Z28,'④【再開】シフト記号表（勤務時間帯）【通所】'!$C$6:$U$35,19,FALSE))</f>
        <v/>
      </c>
      <c r="AA30" s="142" t="str">
        <f>IF(AA28="","",VLOOKUP(AA28,'④【再開】シフト記号表（勤務時間帯）【通所】'!$C$6:$U$35,19,FALSE))</f>
        <v/>
      </c>
      <c r="AB30" s="142" t="str">
        <f>IF(AB28="","",VLOOKUP(AB28,'④【再開】シフト記号表（勤務時間帯）【通所】'!$C$6:$U$35,19,FALSE))</f>
        <v/>
      </c>
      <c r="AC30" s="142" t="str">
        <f>IF(AC28="","",VLOOKUP(AC28,'④【再開】シフト記号表（勤務時間帯）【通所】'!$C$6:$U$35,19,FALSE))</f>
        <v/>
      </c>
      <c r="AD30" s="142" t="str">
        <f>IF(AD28="","",VLOOKUP(AD28,'④【再開】シフト記号表（勤務時間帯）【通所】'!$C$6:$U$35,19,FALSE))</f>
        <v/>
      </c>
      <c r="AE30" s="142" t="str">
        <f>IF(AE28="","",VLOOKUP(AE28,'④【再開】シフト記号表（勤務時間帯）【通所】'!$C$6:$U$35,19,FALSE))</f>
        <v/>
      </c>
      <c r="AF30" s="142" t="str">
        <f>IF(AF28="","",VLOOKUP(AF28,'④【再開】シフト記号表（勤務時間帯）【通所】'!$C$6:$U$35,19,FALSE))</f>
        <v/>
      </c>
      <c r="AG30" s="142" t="str">
        <f>IF(AG28="","",VLOOKUP(AG28,'④【再開】シフト記号表（勤務時間帯）【通所】'!$C$6:$U$35,19,FALSE))</f>
        <v/>
      </c>
      <c r="AH30" s="142" t="str">
        <f>IF(AH28="","",VLOOKUP(AH28,'④【再開】シフト記号表（勤務時間帯）【通所】'!$C$6:$U$35,19,FALSE))</f>
        <v/>
      </c>
      <c r="AI30" s="142" t="str">
        <f>IF(AI28="","",VLOOKUP(AI28,'④【再開】シフト記号表（勤務時間帯）【通所】'!$C$6:$U$35,19,FALSE))</f>
        <v/>
      </c>
      <c r="AJ30" s="142" t="str">
        <f>IF(AJ28="","",VLOOKUP(AJ28,'④【再開】シフト記号表（勤務時間帯）【通所】'!$C$6:$U$35,19,FALSE))</f>
        <v/>
      </c>
      <c r="AK30" s="142" t="str">
        <f>IF(AK28="","",VLOOKUP(AK28,'④【再開】シフト記号表（勤務時間帯）【通所】'!$C$6:$U$35,19,FALSE))</f>
        <v/>
      </c>
      <c r="AL30" s="142" t="str">
        <f>IF(AL28="","",VLOOKUP(AL28,'④【再開】シフト記号表（勤務時間帯）【通所】'!$C$6:$U$35,19,FALSE))</f>
        <v/>
      </c>
      <c r="AM30" s="142" t="str">
        <f>IF(AM28="","",VLOOKUP(AM28,'④【再開】シフト記号表（勤務時間帯）【通所】'!$C$6:$U$35,19,FALSE))</f>
        <v/>
      </c>
      <c r="AN30" s="142" t="str">
        <f>IF(AN28="","",VLOOKUP(AN28,'④【再開】シフト記号表（勤務時間帯）【通所】'!$C$6:$U$35,19,FALSE))</f>
        <v/>
      </c>
      <c r="AO30" s="142" t="str">
        <f>IF(AO28="","",VLOOKUP(AO28,'④【再開】シフト記号表（勤務時間帯）【通所】'!$C$6:$U$35,19,FALSE))</f>
        <v/>
      </c>
      <c r="AP30" s="142" t="str">
        <f>IF(AP28="","",VLOOKUP(AP28,'④【再開】シフト記号表（勤務時間帯）【通所】'!$C$6:$U$35,19,FALSE))</f>
        <v/>
      </c>
      <c r="AQ30" s="142" t="str">
        <f>IF(AQ28="","",VLOOKUP(AQ28,'④【再開】シフト記号表（勤務時間帯）【通所】'!$C$6:$U$35,19,FALSE))</f>
        <v/>
      </c>
      <c r="AR30" s="142" t="str">
        <f>IF(AR28="","",VLOOKUP(AR28,'④【再開】シフト記号表（勤務時間帯）【通所】'!$C$6:$U$35,19,FALSE))</f>
        <v/>
      </c>
      <c r="AS30" s="142" t="str">
        <f>IF(AS28="","",VLOOKUP(AS28,'④【再開】シフト記号表（勤務時間帯）【通所】'!$C$6:$U$35,19,FALSE))</f>
        <v/>
      </c>
      <c r="AT30" s="142" t="str">
        <f>IF(AT28="","",VLOOKUP(AT28,'④【再開】シフト記号表（勤務時間帯）【通所】'!$C$6:$U$35,19,FALSE))</f>
        <v/>
      </c>
      <c r="AU30" s="142" t="str">
        <f>IF(AU28="","",VLOOKUP(AU28,'④【再開】シフト記号表（勤務時間帯）【通所】'!$C$6:$U$35,19,FALSE))</f>
        <v/>
      </c>
      <c r="AV30" s="142" t="str">
        <f>IF(AV28="","",VLOOKUP(AV28,'④【再開】シフト記号表（勤務時間帯）【通所】'!$C$6:$U$35,19,FALSE))</f>
        <v/>
      </c>
      <c r="AW30" s="226" t="str">
        <f>IF(AW28="","",VLOOKUP(AW28,'④【再開】シフト記号表（勤務時間帯）【通所】'!$C$6:$U$35,19,FALSE))</f>
        <v/>
      </c>
      <c r="AX30" s="539">
        <f>IF($BB$4="４週",SUM(S30:AT30),IF($BB$4="暦月",SUM(S30:AW30),""))</f>
        <v>0</v>
      </c>
      <c r="AY30" s="540"/>
      <c r="AZ30" s="541">
        <f>IF($BB$4="４週",AX30/4,IF($BB$4="暦月",AX30/($BB$7/7),""))</f>
        <v>0</v>
      </c>
      <c r="BA30" s="542"/>
      <c r="BB30" s="534"/>
      <c r="BC30" s="534"/>
      <c r="BD30" s="534"/>
      <c r="BE30" s="534"/>
      <c r="BF30" s="534"/>
      <c r="BG30" s="535"/>
    </row>
    <row r="31" spans="1:59" s="42" customFormat="1" ht="20.25" customHeight="1" x14ac:dyDescent="0.2">
      <c r="A31" s="514">
        <v>6</v>
      </c>
      <c r="B31" s="516"/>
      <c r="C31" s="516"/>
      <c r="D31" s="516"/>
      <c r="E31" s="516"/>
      <c r="F31" s="517"/>
      <c r="G31" s="139"/>
      <c r="H31" s="519"/>
      <c r="I31" s="520"/>
      <c r="J31" s="523"/>
      <c r="K31" s="524"/>
      <c r="L31" s="524"/>
      <c r="M31" s="524"/>
      <c r="N31" s="524"/>
      <c r="O31" s="525"/>
      <c r="P31" s="529" t="s">
        <v>203</v>
      </c>
      <c r="Q31" s="530"/>
      <c r="R31" s="531"/>
      <c r="S31" s="227"/>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228"/>
      <c r="AX31" s="532"/>
      <c r="AY31" s="533"/>
      <c r="AZ31" s="492"/>
      <c r="BA31" s="493"/>
      <c r="BB31" s="494"/>
      <c r="BC31" s="494"/>
      <c r="BD31" s="494"/>
      <c r="BE31" s="494"/>
      <c r="BF31" s="494"/>
      <c r="BG31" s="495"/>
    </row>
    <row r="32" spans="1:59" s="42" customFormat="1" ht="20.25" customHeight="1" x14ac:dyDescent="0.2">
      <c r="A32" s="514"/>
      <c r="B32" s="516"/>
      <c r="C32" s="516"/>
      <c r="D32" s="516"/>
      <c r="E32" s="516"/>
      <c r="F32" s="517"/>
      <c r="G32" s="139"/>
      <c r="H32" s="519"/>
      <c r="I32" s="520"/>
      <c r="J32" s="523"/>
      <c r="K32" s="524"/>
      <c r="L32" s="524"/>
      <c r="M32" s="524"/>
      <c r="N32" s="524"/>
      <c r="O32" s="525"/>
      <c r="P32" s="500" t="s">
        <v>204</v>
      </c>
      <c r="Q32" s="501"/>
      <c r="R32" s="502"/>
      <c r="S32" s="223" t="str">
        <f>IF(S31="","",VLOOKUP(S31,'④【再開】シフト記号表（勤務時間帯）【通所】'!$C$6:$K$35,9,FALSE))</f>
        <v/>
      </c>
      <c r="T32" s="140" t="str">
        <f>IF(T31="","",VLOOKUP(T31,'④【再開】シフト記号表（勤務時間帯）【通所】'!$C$6:$K$35,9,FALSE))</f>
        <v/>
      </c>
      <c r="U32" s="140" t="str">
        <f>IF(U31="","",VLOOKUP(U31,'④【再開】シフト記号表（勤務時間帯）【通所】'!$C$6:$K$35,9,FALSE))</f>
        <v/>
      </c>
      <c r="V32" s="140" t="str">
        <f>IF(V31="","",VLOOKUP(V31,'④【再開】シフト記号表（勤務時間帯）【通所】'!$C$6:$K$35,9,FALSE))</f>
        <v/>
      </c>
      <c r="W32" s="140" t="str">
        <f>IF(W31="","",VLOOKUP(W31,'④【再開】シフト記号表（勤務時間帯）【通所】'!$C$6:$K$35,9,FALSE))</f>
        <v/>
      </c>
      <c r="X32" s="140" t="str">
        <f>IF(X31="","",VLOOKUP(X31,'④【再開】シフト記号表（勤務時間帯）【通所】'!$C$6:$K$35,9,FALSE))</f>
        <v/>
      </c>
      <c r="Y32" s="140" t="str">
        <f>IF(Y31="","",VLOOKUP(Y31,'④【再開】シフト記号表（勤務時間帯）【通所】'!$C$6:$K$35,9,FALSE))</f>
        <v/>
      </c>
      <c r="Z32" s="140" t="str">
        <f>IF(Z31="","",VLOOKUP(Z31,'④【再開】シフト記号表（勤務時間帯）【通所】'!$C$6:$K$35,9,FALSE))</f>
        <v/>
      </c>
      <c r="AA32" s="140" t="str">
        <f>IF(AA31="","",VLOOKUP(AA31,'④【再開】シフト記号表（勤務時間帯）【通所】'!$C$6:$K$35,9,FALSE))</f>
        <v/>
      </c>
      <c r="AB32" s="140" t="str">
        <f>IF(AB31="","",VLOOKUP(AB31,'④【再開】シフト記号表（勤務時間帯）【通所】'!$C$6:$K$35,9,FALSE))</f>
        <v/>
      </c>
      <c r="AC32" s="140" t="str">
        <f>IF(AC31="","",VLOOKUP(AC31,'④【再開】シフト記号表（勤務時間帯）【通所】'!$C$6:$K$35,9,FALSE))</f>
        <v/>
      </c>
      <c r="AD32" s="140" t="str">
        <f>IF(AD31="","",VLOOKUP(AD31,'④【再開】シフト記号表（勤務時間帯）【通所】'!$C$6:$K$35,9,FALSE))</f>
        <v/>
      </c>
      <c r="AE32" s="140" t="str">
        <f>IF(AE31="","",VLOOKUP(AE31,'④【再開】シフト記号表（勤務時間帯）【通所】'!$C$6:$K$35,9,FALSE))</f>
        <v/>
      </c>
      <c r="AF32" s="140" t="str">
        <f>IF(AF31="","",VLOOKUP(AF31,'④【再開】シフト記号表（勤務時間帯）【通所】'!$C$6:$K$35,9,FALSE))</f>
        <v/>
      </c>
      <c r="AG32" s="140" t="str">
        <f>IF(AG31="","",VLOOKUP(AG31,'④【再開】シフト記号表（勤務時間帯）【通所】'!$C$6:$K$35,9,FALSE))</f>
        <v/>
      </c>
      <c r="AH32" s="140" t="str">
        <f>IF(AH31="","",VLOOKUP(AH31,'④【再開】シフト記号表（勤務時間帯）【通所】'!$C$6:$K$35,9,FALSE))</f>
        <v/>
      </c>
      <c r="AI32" s="140" t="str">
        <f>IF(AI31="","",VLOOKUP(AI31,'④【再開】シフト記号表（勤務時間帯）【通所】'!$C$6:$K$35,9,FALSE))</f>
        <v/>
      </c>
      <c r="AJ32" s="140" t="str">
        <f>IF(AJ31="","",VLOOKUP(AJ31,'④【再開】シフト記号表（勤務時間帯）【通所】'!$C$6:$K$35,9,FALSE))</f>
        <v/>
      </c>
      <c r="AK32" s="140" t="str">
        <f>IF(AK31="","",VLOOKUP(AK31,'④【再開】シフト記号表（勤務時間帯）【通所】'!$C$6:$K$35,9,FALSE))</f>
        <v/>
      </c>
      <c r="AL32" s="140" t="str">
        <f>IF(AL31="","",VLOOKUP(AL31,'④【再開】シフト記号表（勤務時間帯）【通所】'!$C$6:$K$35,9,FALSE))</f>
        <v/>
      </c>
      <c r="AM32" s="140" t="str">
        <f>IF(AM31="","",VLOOKUP(AM31,'④【再開】シフト記号表（勤務時間帯）【通所】'!$C$6:$K$35,9,FALSE))</f>
        <v/>
      </c>
      <c r="AN32" s="140" t="str">
        <f>IF(AN31="","",VLOOKUP(AN31,'④【再開】シフト記号表（勤務時間帯）【通所】'!$C$6:$K$35,9,FALSE))</f>
        <v/>
      </c>
      <c r="AO32" s="140" t="str">
        <f>IF(AO31="","",VLOOKUP(AO31,'④【再開】シフト記号表（勤務時間帯）【通所】'!$C$6:$K$35,9,FALSE))</f>
        <v/>
      </c>
      <c r="AP32" s="140" t="str">
        <f>IF(AP31="","",VLOOKUP(AP31,'④【再開】シフト記号表（勤務時間帯）【通所】'!$C$6:$K$35,9,FALSE))</f>
        <v/>
      </c>
      <c r="AQ32" s="140" t="str">
        <f>IF(AQ31="","",VLOOKUP(AQ31,'④【再開】シフト記号表（勤務時間帯）【通所】'!$C$6:$K$35,9,FALSE))</f>
        <v/>
      </c>
      <c r="AR32" s="140" t="str">
        <f>IF(AR31="","",VLOOKUP(AR31,'④【再開】シフト記号表（勤務時間帯）【通所】'!$C$6:$K$35,9,FALSE))</f>
        <v/>
      </c>
      <c r="AS32" s="140" t="str">
        <f>IF(AS31="","",VLOOKUP(AS31,'④【再開】シフト記号表（勤務時間帯）【通所】'!$C$6:$K$35,9,FALSE))</f>
        <v/>
      </c>
      <c r="AT32" s="140" t="str">
        <f>IF(AT31="","",VLOOKUP(AT31,'④【再開】シフト記号表（勤務時間帯）【通所】'!$C$6:$K$35,9,FALSE))</f>
        <v/>
      </c>
      <c r="AU32" s="140" t="str">
        <f>IF(AU31="","",VLOOKUP(AU31,'④【再開】シフト記号表（勤務時間帯）【通所】'!$C$6:$K$35,9,FALSE))</f>
        <v/>
      </c>
      <c r="AV32" s="140" t="str">
        <f>IF(AV31="","",VLOOKUP(AV31,'④【再開】シフト記号表（勤務時間帯）【通所】'!$C$6:$K$35,9,FALSE))</f>
        <v/>
      </c>
      <c r="AW32" s="224" t="str">
        <f>IF(AW31="","",VLOOKUP(AW31,'④【再開】シフト記号表（勤務時間帯）【通所】'!$C$6:$K$35,9,FALSE))</f>
        <v/>
      </c>
      <c r="AX32" s="503">
        <f>IF($BB$4="４週",SUM(S32:AT32),IF($BB$4="暦月",SUM(S32:AW32),""))</f>
        <v>0</v>
      </c>
      <c r="AY32" s="504"/>
      <c r="AZ32" s="505">
        <f>IF($BB$4="４週",AX32/4,IF($BB$4="暦月",AX32/($BB$7/7),""))</f>
        <v>0</v>
      </c>
      <c r="BA32" s="506"/>
      <c r="BB32" s="496"/>
      <c r="BC32" s="496"/>
      <c r="BD32" s="496"/>
      <c r="BE32" s="496"/>
      <c r="BF32" s="496"/>
      <c r="BG32" s="497"/>
    </row>
    <row r="33" spans="1:59" s="42" customFormat="1" ht="20.25" customHeight="1" thickBot="1" x14ac:dyDescent="0.25">
      <c r="A33" s="514"/>
      <c r="B33" s="543"/>
      <c r="C33" s="543"/>
      <c r="D33" s="543"/>
      <c r="E33" s="543"/>
      <c r="F33" s="544"/>
      <c r="G33" s="141">
        <f>B31</f>
        <v>0</v>
      </c>
      <c r="H33" s="545"/>
      <c r="I33" s="546"/>
      <c r="J33" s="547"/>
      <c r="K33" s="548"/>
      <c r="L33" s="548"/>
      <c r="M33" s="548"/>
      <c r="N33" s="548"/>
      <c r="O33" s="549"/>
      <c r="P33" s="536" t="s">
        <v>205</v>
      </c>
      <c r="Q33" s="537"/>
      <c r="R33" s="538"/>
      <c r="S33" s="225" t="str">
        <f>IF(S31="","",VLOOKUP(S31,'④【再開】シフト記号表（勤務時間帯）【通所】'!$C$6:$U$35,19,FALSE))</f>
        <v/>
      </c>
      <c r="T33" s="142" t="str">
        <f>IF(T31="","",VLOOKUP(T31,'④【再開】シフト記号表（勤務時間帯）【通所】'!$C$6:$U$35,19,FALSE))</f>
        <v/>
      </c>
      <c r="U33" s="142" t="str">
        <f>IF(U31="","",VLOOKUP(U31,'④【再開】シフト記号表（勤務時間帯）【通所】'!$C$6:$U$35,19,FALSE))</f>
        <v/>
      </c>
      <c r="V33" s="142" t="str">
        <f>IF(V31="","",VLOOKUP(V31,'④【再開】シフト記号表（勤務時間帯）【通所】'!$C$6:$U$35,19,FALSE))</f>
        <v/>
      </c>
      <c r="W33" s="142" t="str">
        <f>IF(W31="","",VLOOKUP(W31,'④【再開】シフト記号表（勤務時間帯）【通所】'!$C$6:$U$35,19,FALSE))</f>
        <v/>
      </c>
      <c r="X33" s="142" t="str">
        <f>IF(X31="","",VLOOKUP(X31,'④【再開】シフト記号表（勤務時間帯）【通所】'!$C$6:$U$35,19,FALSE))</f>
        <v/>
      </c>
      <c r="Y33" s="142" t="str">
        <f>IF(Y31="","",VLOOKUP(Y31,'④【再開】シフト記号表（勤務時間帯）【通所】'!$C$6:$U$35,19,FALSE))</f>
        <v/>
      </c>
      <c r="Z33" s="142" t="str">
        <f>IF(Z31="","",VLOOKUP(Z31,'④【再開】シフト記号表（勤務時間帯）【通所】'!$C$6:$U$35,19,FALSE))</f>
        <v/>
      </c>
      <c r="AA33" s="142" t="str">
        <f>IF(AA31="","",VLOOKUP(AA31,'④【再開】シフト記号表（勤務時間帯）【通所】'!$C$6:$U$35,19,FALSE))</f>
        <v/>
      </c>
      <c r="AB33" s="142" t="str">
        <f>IF(AB31="","",VLOOKUP(AB31,'④【再開】シフト記号表（勤務時間帯）【通所】'!$C$6:$U$35,19,FALSE))</f>
        <v/>
      </c>
      <c r="AC33" s="142" t="str">
        <f>IF(AC31="","",VLOOKUP(AC31,'④【再開】シフト記号表（勤務時間帯）【通所】'!$C$6:$U$35,19,FALSE))</f>
        <v/>
      </c>
      <c r="AD33" s="142" t="str">
        <f>IF(AD31="","",VLOOKUP(AD31,'④【再開】シフト記号表（勤務時間帯）【通所】'!$C$6:$U$35,19,FALSE))</f>
        <v/>
      </c>
      <c r="AE33" s="142" t="str">
        <f>IF(AE31="","",VLOOKUP(AE31,'④【再開】シフト記号表（勤務時間帯）【通所】'!$C$6:$U$35,19,FALSE))</f>
        <v/>
      </c>
      <c r="AF33" s="142" t="str">
        <f>IF(AF31="","",VLOOKUP(AF31,'④【再開】シフト記号表（勤務時間帯）【通所】'!$C$6:$U$35,19,FALSE))</f>
        <v/>
      </c>
      <c r="AG33" s="142" t="str">
        <f>IF(AG31="","",VLOOKUP(AG31,'④【再開】シフト記号表（勤務時間帯）【通所】'!$C$6:$U$35,19,FALSE))</f>
        <v/>
      </c>
      <c r="AH33" s="142" t="str">
        <f>IF(AH31="","",VLOOKUP(AH31,'④【再開】シフト記号表（勤務時間帯）【通所】'!$C$6:$U$35,19,FALSE))</f>
        <v/>
      </c>
      <c r="AI33" s="142" t="str">
        <f>IF(AI31="","",VLOOKUP(AI31,'④【再開】シフト記号表（勤務時間帯）【通所】'!$C$6:$U$35,19,FALSE))</f>
        <v/>
      </c>
      <c r="AJ33" s="142" t="str">
        <f>IF(AJ31="","",VLOOKUP(AJ31,'④【再開】シフト記号表（勤務時間帯）【通所】'!$C$6:$U$35,19,FALSE))</f>
        <v/>
      </c>
      <c r="AK33" s="142" t="str">
        <f>IF(AK31="","",VLOOKUP(AK31,'④【再開】シフト記号表（勤務時間帯）【通所】'!$C$6:$U$35,19,FALSE))</f>
        <v/>
      </c>
      <c r="AL33" s="142" t="str">
        <f>IF(AL31="","",VLOOKUP(AL31,'④【再開】シフト記号表（勤務時間帯）【通所】'!$C$6:$U$35,19,FALSE))</f>
        <v/>
      </c>
      <c r="AM33" s="142" t="str">
        <f>IF(AM31="","",VLOOKUP(AM31,'④【再開】シフト記号表（勤務時間帯）【通所】'!$C$6:$U$35,19,FALSE))</f>
        <v/>
      </c>
      <c r="AN33" s="142" t="str">
        <f>IF(AN31="","",VLOOKUP(AN31,'④【再開】シフト記号表（勤務時間帯）【通所】'!$C$6:$U$35,19,FALSE))</f>
        <v/>
      </c>
      <c r="AO33" s="142" t="str">
        <f>IF(AO31="","",VLOOKUP(AO31,'④【再開】シフト記号表（勤務時間帯）【通所】'!$C$6:$U$35,19,FALSE))</f>
        <v/>
      </c>
      <c r="AP33" s="142" t="str">
        <f>IF(AP31="","",VLOOKUP(AP31,'④【再開】シフト記号表（勤務時間帯）【通所】'!$C$6:$U$35,19,FALSE))</f>
        <v/>
      </c>
      <c r="AQ33" s="142" t="str">
        <f>IF(AQ31="","",VLOOKUP(AQ31,'④【再開】シフト記号表（勤務時間帯）【通所】'!$C$6:$U$35,19,FALSE))</f>
        <v/>
      </c>
      <c r="AR33" s="142" t="str">
        <f>IF(AR31="","",VLOOKUP(AR31,'④【再開】シフト記号表（勤務時間帯）【通所】'!$C$6:$U$35,19,FALSE))</f>
        <v/>
      </c>
      <c r="AS33" s="142" t="str">
        <f>IF(AS31="","",VLOOKUP(AS31,'④【再開】シフト記号表（勤務時間帯）【通所】'!$C$6:$U$35,19,FALSE))</f>
        <v/>
      </c>
      <c r="AT33" s="142" t="str">
        <f>IF(AT31="","",VLOOKUP(AT31,'④【再開】シフト記号表（勤務時間帯）【通所】'!$C$6:$U$35,19,FALSE))</f>
        <v/>
      </c>
      <c r="AU33" s="142" t="str">
        <f>IF(AU31="","",VLOOKUP(AU31,'④【再開】シフト記号表（勤務時間帯）【通所】'!$C$6:$U$35,19,FALSE))</f>
        <v/>
      </c>
      <c r="AV33" s="142" t="str">
        <f>IF(AV31="","",VLOOKUP(AV31,'④【再開】シフト記号表（勤務時間帯）【通所】'!$C$6:$U$35,19,FALSE))</f>
        <v/>
      </c>
      <c r="AW33" s="226" t="str">
        <f>IF(AW31="","",VLOOKUP(AW31,'④【再開】シフト記号表（勤務時間帯）【通所】'!$C$6:$U$35,19,FALSE))</f>
        <v/>
      </c>
      <c r="AX33" s="539">
        <f>IF($BB$4="４週",SUM(S33:AT33),IF($BB$4="暦月",SUM(S33:AW33),""))</f>
        <v>0</v>
      </c>
      <c r="AY33" s="540"/>
      <c r="AZ33" s="541">
        <f>IF($BB$4="４週",AX33/4,IF($BB$4="暦月",AX33/($BB$7/7),""))</f>
        <v>0</v>
      </c>
      <c r="BA33" s="542"/>
      <c r="BB33" s="534"/>
      <c r="BC33" s="534"/>
      <c r="BD33" s="534"/>
      <c r="BE33" s="534"/>
      <c r="BF33" s="534"/>
      <c r="BG33" s="535"/>
    </row>
    <row r="34" spans="1:59" s="42" customFormat="1" ht="20.25" customHeight="1" x14ac:dyDescent="0.2">
      <c r="A34" s="514">
        <v>7</v>
      </c>
      <c r="B34" s="516"/>
      <c r="C34" s="516"/>
      <c r="D34" s="516"/>
      <c r="E34" s="516"/>
      <c r="F34" s="517"/>
      <c r="G34" s="139"/>
      <c r="H34" s="519"/>
      <c r="I34" s="520"/>
      <c r="J34" s="523"/>
      <c r="K34" s="524"/>
      <c r="L34" s="524"/>
      <c r="M34" s="524"/>
      <c r="N34" s="524"/>
      <c r="O34" s="525"/>
      <c r="P34" s="529" t="s">
        <v>203</v>
      </c>
      <c r="Q34" s="530"/>
      <c r="R34" s="531"/>
      <c r="S34" s="227"/>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228"/>
      <c r="AX34" s="532"/>
      <c r="AY34" s="533"/>
      <c r="AZ34" s="492"/>
      <c r="BA34" s="493"/>
      <c r="BB34" s="494"/>
      <c r="BC34" s="494"/>
      <c r="BD34" s="494"/>
      <c r="BE34" s="494"/>
      <c r="BF34" s="494"/>
      <c r="BG34" s="495"/>
    </row>
    <row r="35" spans="1:59" s="42" customFormat="1" ht="20.25" customHeight="1" x14ac:dyDescent="0.2">
      <c r="A35" s="514"/>
      <c r="B35" s="516"/>
      <c r="C35" s="516"/>
      <c r="D35" s="516"/>
      <c r="E35" s="516"/>
      <c r="F35" s="517"/>
      <c r="G35" s="139"/>
      <c r="H35" s="519"/>
      <c r="I35" s="520"/>
      <c r="J35" s="523"/>
      <c r="K35" s="524"/>
      <c r="L35" s="524"/>
      <c r="M35" s="524"/>
      <c r="N35" s="524"/>
      <c r="O35" s="525"/>
      <c r="P35" s="500" t="s">
        <v>204</v>
      </c>
      <c r="Q35" s="501"/>
      <c r="R35" s="502"/>
      <c r="S35" s="223" t="str">
        <f>IF(S34="","",VLOOKUP(S34,'④【再開】シフト記号表（勤務時間帯）【通所】'!$C$6:$K$35,9,FALSE))</f>
        <v/>
      </c>
      <c r="T35" s="140" t="str">
        <f>IF(T34="","",VLOOKUP(T34,'④【再開】シフト記号表（勤務時間帯）【通所】'!$C$6:$K$35,9,FALSE))</f>
        <v/>
      </c>
      <c r="U35" s="140" t="str">
        <f>IF(U34="","",VLOOKUP(U34,'④【再開】シフト記号表（勤務時間帯）【通所】'!$C$6:$K$35,9,FALSE))</f>
        <v/>
      </c>
      <c r="V35" s="140" t="str">
        <f>IF(V34="","",VLOOKUP(V34,'④【再開】シフト記号表（勤務時間帯）【通所】'!$C$6:$K$35,9,FALSE))</f>
        <v/>
      </c>
      <c r="W35" s="140" t="str">
        <f>IF(W34="","",VLOOKUP(W34,'④【再開】シフト記号表（勤務時間帯）【通所】'!$C$6:$K$35,9,FALSE))</f>
        <v/>
      </c>
      <c r="X35" s="140" t="str">
        <f>IF(X34="","",VLOOKUP(X34,'④【再開】シフト記号表（勤務時間帯）【通所】'!$C$6:$K$35,9,FALSE))</f>
        <v/>
      </c>
      <c r="Y35" s="140" t="str">
        <f>IF(Y34="","",VLOOKUP(Y34,'④【再開】シフト記号表（勤務時間帯）【通所】'!$C$6:$K$35,9,FALSE))</f>
        <v/>
      </c>
      <c r="Z35" s="140" t="str">
        <f>IF(Z34="","",VLOOKUP(Z34,'④【再開】シフト記号表（勤務時間帯）【通所】'!$C$6:$K$35,9,FALSE))</f>
        <v/>
      </c>
      <c r="AA35" s="140" t="str">
        <f>IF(AA34="","",VLOOKUP(AA34,'④【再開】シフト記号表（勤務時間帯）【通所】'!$C$6:$K$35,9,FALSE))</f>
        <v/>
      </c>
      <c r="AB35" s="140" t="str">
        <f>IF(AB34="","",VLOOKUP(AB34,'④【再開】シフト記号表（勤務時間帯）【通所】'!$C$6:$K$35,9,FALSE))</f>
        <v/>
      </c>
      <c r="AC35" s="140" t="str">
        <f>IF(AC34="","",VLOOKUP(AC34,'④【再開】シフト記号表（勤務時間帯）【通所】'!$C$6:$K$35,9,FALSE))</f>
        <v/>
      </c>
      <c r="AD35" s="140" t="str">
        <f>IF(AD34="","",VLOOKUP(AD34,'④【再開】シフト記号表（勤務時間帯）【通所】'!$C$6:$K$35,9,FALSE))</f>
        <v/>
      </c>
      <c r="AE35" s="140" t="str">
        <f>IF(AE34="","",VLOOKUP(AE34,'④【再開】シフト記号表（勤務時間帯）【通所】'!$C$6:$K$35,9,FALSE))</f>
        <v/>
      </c>
      <c r="AF35" s="140" t="str">
        <f>IF(AF34="","",VLOOKUP(AF34,'④【再開】シフト記号表（勤務時間帯）【通所】'!$C$6:$K$35,9,FALSE))</f>
        <v/>
      </c>
      <c r="AG35" s="140" t="str">
        <f>IF(AG34="","",VLOOKUP(AG34,'④【再開】シフト記号表（勤務時間帯）【通所】'!$C$6:$K$35,9,FALSE))</f>
        <v/>
      </c>
      <c r="AH35" s="140" t="str">
        <f>IF(AH34="","",VLOOKUP(AH34,'④【再開】シフト記号表（勤務時間帯）【通所】'!$C$6:$K$35,9,FALSE))</f>
        <v/>
      </c>
      <c r="AI35" s="140" t="str">
        <f>IF(AI34="","",VLOOKUP(AI34,'④【再開】シフト記号表（勤務時間帯）【通所】'!$C$6:$K$35,9,FALSE))</f>
        <v/>
      </c>
      <c r="AJ35" s="140" t="str">
        <f>IF(AJ34="","",VLOOKUP(AJ34,'④【再開】シフト記号表（勤務時間帯）【通所】'!$C$6:$K$35,9,FALSE))</f>
        <v/>
      </c>
      <c r="AK35" s="140" t="str">
        <f>IF(AK34="","",VLOOKUP(AK34,'④【再開】シフト記号表（勤務時間帯）【通所】'!$C$6:$K$35,9,FALSE))</f>
        <v/>
      </c>
      <c r="AL35" s="140" t="str">
        <f>IF(AL34="","",VLOOKUP(AL34,'④【再開】シフト記号表（勤務時間帯）【通所】'!$C$6:$K$35,9,FALSE))</f>
        <v/>
      </c>
      <c r="AM35" s="140" t="str">
        <f>IF(AM34="","",VLOOKUP(AM34,'④【再開】シフト記号表（勤務時間帯）【通所】'!$C$6:$K$35,9,FALSE))</f>
        <v/>
      </c>
      <c r="AN35" s="140" t="str">
        <f>IF(AN34="","",VLOOKUP(AN34,'④【再開】シフト記号表（勤務時間帯）【通所】'!$C$6:$K$35,9,FALSE))</f>
        <v/>
      </c>
      <c r="AO35" s="140" t="str">
        <f>IF(AO34="","",VLOOKUP(AO34,'④【再開】シフト記号表（勤務時間帯）【通所】'!$C$6:$K$35,9,FALSE))</f>
        <v/>
      </c>
      <c r="AP35" s="140" t="str">
        <f>IF(AP34="","",VLOOKUP(AP34,'④【再開】シフト記号表（勤務時間帯）【通所】'!$C$6:$K$35,9,FALSE))</f>
        <v/>
      </c>
      <c r="AQ35" s="140" t="str">
        <f>IF(AQ34="","",VLOOKUP(AQ34,'④【再開】シフト記号表（勤務時間帯）【通所】'!$C$6:$K$35,9,FALSE))</f>
        <v/>
      </c>
      <c r="AR35" s="140" t="str">
        <f>IF(AR34="","",VLOOKUP(AR34,'④【再開】シフト記号表（勤務時間帯）【通所】'!$C$6:$K$35,9,FALSE))</f>
        <v/>
      </c>
      <c r="AS35" s="140" t="str">
        <f>IF(AS34="","",VLOOKUP(AS34,'④【再開】シフト記号表（勤務時間帯）【通所】'!$C$6:$K$35,9,FALSE))</f>
        <v/>
      </c>
      <c r="AT35" s="140" t="str">
        <f>IF(AT34="","",VLOOKUP(AT34,'④【再開】シフト記号表（勤務時間帯）【通所】'!$C$6:$K$35,9,FALSE))</f>
        <v/>
      </c>
      <c r="AU35" s="140" t="str">
        <f>IF(AU34="","",VLOOKUP(AU34,'④【再開】シフト記号表（勤務時間帯）【通所】'!$C$6:$K$35,9,FALSE))</f>
        <v/>
      </c>
      <c r="AV35" s="140" t="str">
        <f>IF(AV34="","",VLOOKUP(AV34,'④【再開】シフト記号表（勤務時間帯）【通所】'!$C$6:$K$35,9,FALSE))</f>
        <v/>
      </c>
      <c r="AW35" s="224" t="str">
        <f>IF(AW34="","",VLOOKUP(AW34,'④【再開】シフト記号表（勤務時間帯）【通所】'!$C$6:$K$35,9,FALSE))</f>
        <v/>
      </c>
      <c r="AX35" s="503">
        <f>IF($BB$4="４週",SUM(S35:AT35),IF($BB$4="暦月",SUM(S35:AW35),""))</f>
        <v>0</v>
      </c>
      <c r="AY35" s="504"/>
      <c r="AZ35" s="505">
        <f>IF($BB$4="４週",AX35/4,IF($BB$4="暦月",AX35/($BB$7/7),""))</f>
        <v>0</v>
      </c>
      <c r="BA35" s="506"/>
      <c r="BB35" s="496"/>
      <c r="BC35" s="496"/>
      <c r="BD35" s="496"/>
      <c r="BE35" s="496"/>
      <c r="BF35" s="496"/>
      <c r="BG35" s="497"/>
    </row>
    <row r="36" spans="1:59" s="42" customFormat="1" ht="20.25" customHeight="1" thickBot="1" x14ac:dyDescent="0.25">
      <c r="A36" s="514"/>
      <c r="B36" s="543"/>
      <c r="C36" s="543"/>
      <c r="D36" s="543"/>
      <c r="E36" s="543"/>
      <c r="F36" s="544"/>
      <c r="G36" s="141">
        <f>B34</f>
        <v>0</v>
      </c>
      <c r="H36" s="545"/>
      <c r="I36" s="546"/>
      <c r="J36" s="547"/>
      <c r="K36" s="548"/>
      <c r="L36" s="548"/>
      <c r="M36" s="548"/>
      <c r="N36" s="548"/>
      <c r="O36" s="549"/>
      <c r="P36" s="536" t="s">
        <v>205</v>
      </c>
      <c r="Q36" s="537"/>
      <c r="R36" s="538"/>
      <c r="S36" s="225" t="str">
        <f>IF(S34="","",VLOOKUP(S34,'④【再開】シフト記号表（勤務時間帯）【通所】'!$C$6:$U$35,19,FALSE))</f>
        <v/>
      </c>
      <c r="T36" s="142" t="str">
        <f>IF(T34="","",VLOOKUP(T34,'④【再開】シフト記号表（勤務時間帯）【通所】'!$C$6:$U$35,19,FALSE))</f>
        <v/>
      </c>
      <c r="U36" s="142" t="str">
        <f>IF(U34="","",VLOOKUP(U34,'④【再開】シフト記号表（勤務時間帯）【通所】'!$C$6:$U$35,19,FALSE))</f>
        <v/>
      </c>
      <c r="V36" s="142" t="str">
        <f>IF(V34="","",VLOOKUP(V34,'④【再開】シフト記号表（勤務時間帯）【通所】'!$C$6:$U$35,19,FALSE))</f>
        <v/>
      </c>
      <c r="W36" s="142" t="str">
        <f>IF(W34="","",VLOOKUP(W34,'④【再開】シフト記号表（勤務時間帯）【通所】'!$C$6:$U$35,19,FALSE))</f>
        <v/>
      </c>
      <c r="X36" s="142" t="str">
        <f>IF(X34="","",VLOOKUP(X34,'④【再開】シフト記号表（勤務時間帯）【通所】'!$C$6:$U$35,19,FALSE))</f>
        <v/>
      </c>
      <c r="Y36" s="142" t="str">
        <f>IF(Y34="","",VLOOKUP(Y34,'④【再開】シフト記号表（勤務時間帯）【通所】'!$C$6:$U$35,19,FALSE))</f>
        <v/>
      </c>
      <c r="Z36" s="142" t="str">
        <f>IF(Z34="","",VLOOKUP(Z34,'④【再開】シフト記号表（勤務時間帯）【通所】'!$C$6:$U$35,19,FALSE))</f>
        <v/>
      </c>
      <c r="AA36" s="142" t="str">
        <f>IF(AA34="","",VLOOKUP(AA34,'④【再開】シフト記号表（勤務時間帯）【通所】'!$C$6:$U$35,19,FALSE))</f>
        <v/>
      </c>
      <c r="AB36" s="142" t="str">
        <f>IF(AB34="","",VLOOKUP(AB34,'④【再開】シフト記号表（勤務時間帯）【通所】'!$C$6:$U$35,19,FALSE))</f>
        <v/>
      </c>
      <c r="AC36" s="142" t="str">
        <f>IF(AC34="","",VLOOKUP(AC34,'④【再開】シフト記号表（勤務時間帯）【通所】'!$C$6:$U$35,19,FALSE))</f>
        <v/>
      </c>
      <c r="AD36" s="142" t="str">
        <f>IF(AD34="","",VLOOKUP(AD34,'④【再開】シフト記号表（勤務時間帯）【通所】'!$C$6:$U$35,19,FALSE))</f>
        <v/>
      </c>
      <c r="AE36" s="142" t="str">
        <f>IF(AE34="","",VLOOKUP(AE34,'④【再開】シフト記号表（勤務時間帯）【通所】'!$C$6:$U$35,19,FALSE))</f>
        <v/>
      </c>
      <c r="AF36" s="142" t="str">
        <f>IF(AF34="","",VLOOKUP(AF34,'④【再開】シフト記号表（勤務時間帯）【通所】'!$C$6:$U$35,19,FALSE))</f>
        <v/>
      </c>
      <c r="AG36" s="142" t="str">
        <f>IF(AG34="","",VLOOKUP(AG34,'④【再開】シフト記号表（勤務時間帯）【通所】'!$C$6:$U$35,19,FALSE))</f>
        <v/>
      </c>
      <c r="AH36" s="142" t="str">
        <f>IF(AH34="","",VLOOKUP(AH34,'④【再開】シフト記号表（勤務時間帯）【通所】'!$C$6:$U$35,19,FALSE))</f>
        <v/>
      </c>
      <c r="AI36" s="142" t="str">
        <f>IF(AI34="","",VLOOKUP(AI34,'④【再開】シフト記号表（勤務時間帯）【通所】'!$C$6:$U$35,19,FALSE))</f>
        <v/>
      </c>
      <c r="AJ36" s="142" t="str">
        <f>IF(AJ34="","",VLOOKUP(AJ34,'④【再開】シフト記号表（勤務時間帯）【通所】'!$C$6:$U$35,19,FALSE))</f>
        <v/>
      </c>
      <c r="AK36" s="142" t="str">
        <f>IF(AK34="","",VLOOKUP(AK34,'④【再開】シフト記号表（勤務時間帯）【通所】'!$C$6:$U$35,19,FALSE))</f>
        <v/>
      </c>
      <c r="AL36" s="142" t="str">
        <f>IF(AL34="","",VLOOKUP(AL34,'④【再開】シフト記号表（勤務時間帯）【通所】'!$C$6:$U$35,19,FALSE))</f>
        <v/>
      </c>
      <c r="AM36" s="142" t="str">
        <f>IF(AM34="","",VLOOKUP(AM34,'④【再開】シフト記号表（勤務時間帯）【通所】'!$C$6:$U$35,19,FALSE))</f>
        <v/>
      </c>
      <c r="AN36" s="142" t="str">
        <f>IF(AN34="","",VLOOKUP(AN34,'④【再開】シフト記号表（勤務時間帯）【通所】'!$C$6:$U$35,19,FALSE))</f>
        <v/>
      </c>
      <c r="AO36" s="142" t="str">
        <f>IF(AO34="","",VLOOKUP(AO34,'④【再開】シフト記号表（勤務時間帯）【通所】'!$C$6:$U$35,19,FALSE))</f>
        <v/>
      </c>
      <c r="AP36" s="142" t="str">
        <f>IF(AP34="","",VLOOKUP(AP34,'④【再開】シフト記号表（勤務時間帯）【通所】'!$C$6:$U$35,19,FALSE))</f>
        <v/>
      </c>
      <c r="AQ36" s="142" t="str">
        <f>IF(AQ34="","",VLOOKUP(AQ34,'④【再開】シフト記号表（勤務時間帯）【通所】'!$C$6:$U$35,19,FALSE))</f>
        <v/>
      </c>
      <c r="AR36" s="142" t="str">
        <f>IF(AR34="","",VLOOKUP(AR34,'④【再開】シフト記号表（勤務時間帯）【通所】'!$C$6:$U$35,19,FALSE))</f>
        <v/>
      </c>
      <c r="AS36" s="142" t="str">
        <f>IF(AS34="","",VLOOKUP(AS34,'④【再開】シフト記号表（勤務時間帯）【通所】'!$C$6:$U$35,19,FALSE))</f>
        <v/>
      </c>
      <c r="AT36" s="142" t="str">
        <f>IF(AT34="","",VLOOKUP(AT34,'④【再開】シフト記号表（勤務時間帯）【通所】'!$C$6:$U$35,19,FALSE))</f>
        <v/>
      </c>
      <c r="AU36" s="142" t="str">
        <f>IF(AU34="","",VLOOKUP(AU34,'④【再開】シフト記号表（勤務時間帯）【通所】'!$C$6:$U$35,19,FALSE))</f>
        <v/>
      </c>
      <c r="AV36" s="142" t="str">
        <f>IF(AV34="","",VLOOKUP(AV34,'④【再開】シフト記号表（勤務時間帯）【通所】'!$C$6:$U$35,19,FALSE))</f>
        <v/>
      </c>
      <c r="AW36" s="226" t="str">
        <f>IF(AW34="","",VLOOKUP(AW34,'④【再開】シフト記号表（勤務時間帯）【通所】'!$C$6:$U$35,19,FALSE))</f>
        <v/>
      </c>
      <c r="AX36" s="539">
        <f>IF($BB$4="４週",SUM(S36:AT36),IF($BB$4="暦月",SUM(S36:AW36),""))</f>
        <v>0</v>
      </c>
      <c r="AY36" s="540"/>
      <c r="AZ36" s="541">
        <f>IF($BB$4="４週",AX36/4,IF($BB$4="暦月",AX36/($BB$7/7),""))</f>
        <v>0</v>
      </c>
      <c r="BA36" s="542"/>
      <c r="BB36" s="534"/>
      <c r="BC36" s="534"/>
      <c r="BD36" s="534"/>
      <c r="BE36" s="534"/>
      <c r="BF36" s="534"/>
      <c r="BG36" s="535"/>
    </row>
    <row r="37" spans="1:59" s="42" customFormat="1" ht="20.25" customHeight="1" x14ac:dyDescent="0.2">
      <c r="A37" s="514">
        <v>8</v>
      </c>
      <c r="B37" s="516"/>
      <c r="C37" s="516"/>
      <c r="D37" s="516"/>
      <c r="E37" s="516"/>
      <c r="F37" s="517"/>
      <c r="G37" s="139"/>
      <c r="H37" s="519"/>
      <c r="I37" s="520"/>
      <c r="J37" s="523"/>
      <c r="K37" s="524"/>
      <c r="L37" s="524"/>
      <c r="M37" s="524"/>
      <c r="N37" s="524"/>
      <c r="O37" s="525"/>
      <c r="P37" s="529" t="s">
        <v>203</v>
      </c>
      <c r="Q37" s="530"/>
      <c r="R37" s="531"/>
      <c r="S37" s="227"/>
      <c r="T37" s="138"/>
      <c r="U37" s="138"/>
      <c r="V37" s="138"/>
      <c r="W37" s="138"/>
      <c r="X37" s="138"/>
      <c r="Y37" s="138"/>
      <c r="Z37" s="138"/>
      <c r="AA37" s="138"/>
      <c r="AB37" s="138"/>
      <c r="AC37" s="138"/>
      <c r="AD37" s="138"/>
      <c r="AE37" s="138"/>
      <c r="AF37" s="138"/>
      <c r="AG37" s="138"/>
      <c r="AH37" s="138"/>
      <c r="AI37" s="138"/>
      <c r="AJ37" s="138"/>
      <c r="AK37" s="138"/>
      <c r="AL37" s="138"/>
      <c r="AM37" s="138"/>
      <c r="AN37" s="138"/>
      <c r="AO37" s="138"/>
      <c r="AP37" s="138"/>
      <c r="AQ37" s="138"/>
      <c r="AR37" s="138"/>
      <c r="AS37" s="138"/>
      <c r="AT37" s="138"/>
      <c r="AU37" s="138"/>
      <c r="AV37" s="138"/>
      <c r="AW37" s="228"/>
      <c r="AX37" s="532"/>
      <c r="AY37" s="533"/>
      <c r="AZ37" s="492"/>
      <c r="BA37" s="493"/>
      <c r="BB37" s="494"/>
      <c r="BC37" s="494"/>
      <c r="BD37" s="494"/>
      <c r="BE37" s="494"/>
      <c r="BF37" s="494"/>
      <c r="BG37" s="495"/>
    </row>
    <row r="38" spans="1:59" s="42" customFormat="1" ht="20.25" customHeight="1" x14ac:dyDescent="0.2">
      <c r="A38" s="514"/>
      <c r="B38" s="516"/>
      <c r="C38" s="516"/>
      <c r="D38" s="516"/>
      <c r="E38" s="516"/>
      <c r="F38" s="517"/>
      <c r="G38" s="139"/>
      <c r="H38" s="519"/>
      <c r="I38" s="520"/>
      <c r="J38" s="523"/>
      <c r="K38" s="524"/>
      <c r="L38" s="524"/>
      <c r="M38" s="524"/>
      <c r="N38" s="524"/>
      <c r="O38" s="525"/>
      <c r="P38" s="500" t="s">
        <v>204</v>
      </c>
      <c r="Q38" s="501"/>
      <c r="R38" s="502"/>
      <c r="S38" s="223" t="str">
        <f>IF(S37="","",VLOOKUP(S37,'④【再開】シフト記号表（勤務時間帯）【通所】'!$C$6:$K$35,9,FALSE))</f>
        <v/>
      </c>
      <c r="T38" s="140" t="str">
        <f>IF(T37="","",VLOOKUP(T37,'④【再開】シフト記号表（勤務時間帯）【通所】'!$C$6:$K$35,9,FALSE))</f>
        <v/>
      </c>
      <c r="U38" s="140" t="str">
        <f>IF(U37="","",VLOOKUP(U37,'④【再開】シフト記号表（勤務時間帯）【通所】'!$C$6:$K$35,9,FALSE))</f>
        <v/>
      </c>
      <c r="V38" s="140" t="str">
        <f>IF(V37="","",VLOOKUP(V37,'④【再開】シフト記号表（勤務時間帯）【通所】'!$C$6:$K$35,9,FALSE))</f>
        <v/>
      </c>
      <c r="W38" s="140" t="str">
        <f>IF(W37="","",VLOOKUP(W37,'④【再開】シフト記号表（勤務時間帯）【通所】'!$C$6:$K$35,9,FALSE))</f>
        <v/>
      </c>
      <c r="X38" s="140" t="str">
        <f>IF(X37="","",VLOOKUP(X37,'④【再開】シフト記号表（勤務時間帯）【通所】'!$C$6:$K$35,9,FALSE))</f>
        <v/>
      </c>
      <c r="Y38" s="140" t="str">
        <f>IF(Y37="","",VLOOKUP(Y37,'④【再開】シフト記号表（勤務時間帯）【通所】'!$C$6:$K$35,9,FALSE))</f>
        <v/>
      </c>
      <c r="Z38" s="140" t="str">
        <f>IF(Z37="","",VLOOKUP(Z37,'④【再開】シフト記号表（勤務時間帯）【通所】'!$C$6:$K$35,9,FALSE))</f>
        <v/>
      </c>
      <c r="AA38" s="140" t="str">
        <f>IF(AA37="","",VLOOKUP(AA37,'④【再開】シフト記号表（勤務時間帯）【通所】'!$C$6:$K$35,9,FALSE))</f>
        <v/>
      </c>
      <c r="AB38" s="140" t="str">
        <f>IF(AB37="","",VLOOKUP(AB37,'④【再開】シフト記号表（勤務時間帯）【通所】'!$C$6:$K$35,9,FALSE))</f>
        <v/>
      </c>
      <c r="AC38" s="140" t="str">
        <f>IF(AC37="","",VLOOKUP(AC37,'④【再開】シフト記号表（勤務時間帯）【通所】'!$C$6:$K$35,9,FALSE))</f>
        <v/>
      </c>
      <c r="AD38" s="140" t="str">
        <f>IF(AD37="","",VLOOKUP(AD37,'④【再開】シフト記号表（勤務時間帯）【通所】'!$C$6:$K$35,9,FALSE))</f>
        <v/>
      </c>
      <c r="AE38" s="140" t="str">
        <f>IF(AE37="","",VLOOKUP(AE37,'④【再開】シフト記号表（勤務時間帯）【通所】'!$C$6:$K$35,9,FALSE))</f>
        <v/>
      </c>
      <c r="AF38" s="140" t="str">
        <f>IF(AF37="","",VLOOKUP(AF37,'④【再開】シフト記号表（勤務時間帯）【通所】'!$C$6:$K$35,9,FALSE))</f>
        <v/>
      </c>
      <c r="AG38" s="140" t="str">
        <f>IF(AG37="","",VLOOKUP(AG37,'④【再開】シフト記号表（勤務時間帯）【通所】'!$C$6:$K$35,9,FALSE))</f>
        <v/>
      </c>
      <c r="AH38" s="140" t="str">
        <f>IF(AH37="","",VLOOKUP(AH37,'④【再開】シフト記号表（勤務時間帯）【通所】'!$C$6:$K$35,9,FALSE))</f>
        <v/>
      </c>
      <c r="AI38" s="140" t="str">
        <f>IF(AI37="","",VLOOKUP(AI37,'④【再開】シフト記号表（勤務時間帯）【通所】'!$C$6:$K$35,9,FALSE))</f>
        <v/>
      </c>
      <c r="AJ38" s="140" t="str">
        <f>IF(AJ37="","",VLOOKUP(AJ37,'④【再開】シフト記号表（勤務時間帯）【通所】'!$C$6:$K$35,9,FALSE))</f>
        <v/>
      </c>
      <c r="AK38" s="140" t="str">
        <f>IF(AK37="","",VLOOKUP(AK37,'④【再開】シフト記号表（勤務時間帯）【通所】'!$C$6:$K$35,9,FALSE))</f>
        <v/>
      </c>
      <c r="AL38" s="140" t="str">
        <f>IF(AL37="","",VLOOKUP(AL37,'④【再開】シフト記号表（勤務時間帯）【通所】'!$C$6:$K$35,9,FALSE))</f>
        <v/>
      </c>
      <c r="AM38" s="140" t="str">
        <f>IF(AM37="","",VLOOKUP(AM37,'④【再開】シフト記号表（勤務時間帯）【通所】'!$C$6:$K$35,9,FALSE))</f>
        <v/>
      </c>
      <c r="AN38" s="140" t="str">
        <f>IF(AN37="","",VLOOKUP(AN37,'④【再開】シフト記号表（勤務時間帯）【通所】'!$C$6:$K$35,9,FALSE))</f>
        <v/>
      </c>
      <c r="AO38" s="140" t="str">
        <f>IF(AO37="","",VLOOKUP(AO37,'④【再開】シフト記号表（勤務時間帯）【通所】'!$C$6:$K$35,9,FALSE))</f>
        <v/>
      </c>
      <c r="AP38" s="140" t="str">
        <f>IF(AP37="","",VLOOKUP(AP37,'④【再開】シフト記号表（勤務時間帯）【通所】'!$C$6:$K$35,9,FALSE))</f>
        <v/>
      </c>
      <c r="AQ38" s="140" t="str">
        <f>IF(AQ37="","",VLOOKUP(AQ37,'④【再開】シフト記号表（勤務時間帯）【通所】'!$C$6:$K$35,9,FALSE))</f>
        <v/>
      </c>
      <c r="AR38" s="140" t="str">
        <f>IF(AR37="","",VLOOKUP(AR37,'④【再開】シフト記号表（勤務時間帯）【通所】'!$C$6:$K$35,9,FALSE))</f>
        <v/>
      </c>
      <c r="AS38" s="140" t="str">
        <f>IF(AS37="","",VLOOKUP(AS37,'④【再開】シフト記号表（勤務時間帯）【通所】'!$C$6:$K$35,9,FALSE))</f>
        <v/>
      </c>
      <c r="AT38" s="140" t="str">
        <f>IF(AT37="","",VLOOKUP(AT37,'④【再開】シフト記号表（勤務時間帯）【通所】'!$C$6:$K$35,9,FALSE))</f>
        <v/>
      </c>
      <c r="AU38" s="140" t="str">
        <f>IF(AU37="","",VLOOKUP(AU37,'④【再開】シフト記号表（勤務時間帯）【通所】'!$C$6:$K$35,9,FALSE))</f>
        <v/>
      </c>
      <c r="AV38" s="140" t="str">
        <f>IF(AV37="","",VLOOKUP(AV37,'④【再開】シフト記号表（勤務時間帯）【通所】'!$C$6:$K$35,9,FALSE))</f>
        <v/>
      </c>
      <c r="AW38" s="224" t="str">
        <f>IF(AW37="","",VLOOKUP(AW37,'④【再開】シフト記号表（勤務時間帯）【通所】'!$C$6:$K$35,9,FALSE))</f>
        <v/>
      </c>
      <c r="AX38" s="503">
        <f>IF($BB$4="４週",SUM(S38:AT38),IF($BB$4="暦月",SUM(S38:AW38),""))</f>
        <v>0</v>
      </c>
      <c r="AY38" s="504"/>
      <c r="AZ38" s="505">
        <f>IF($BB$4="４週",AX38/4,IF($BB$4="暦月",AX38/($BB$7/7),""))</f>
        <v>0</v>
      </c>
      <c r="BA38" s="506"/>
      <c r="BB38" s="496"/>
      <c r="BC38" s="496"/>
      <c r="BD38" s="496"/>
      <c r="BE38" s="496"/>
      <c r="BF38" s="496"/>
      <c r="BG38" s="497"/>
    </row>
    <row r="39" spans="1:59" s="42" customFormat="1" ht="20.25" customHeight="1" thickBot="1" x14ac:dyDescent="0.25">
      <c r="A39" s="514"/>
      <c r="B39" s="543"/>
      <c r="C39" s="543"/>
      <c r="D39" s="543"/>
      <c r="E39" s="543"/>
      <c r="F39" s="544"/>
      <c r="G39" s="141">
        <f>B37</f>
        <v>0</v>
      </c>
      <c r="H39" s="545"/>
      <c r="I39" s="546"/>
      <c r="J39" s="547"/>
      <c r="K39" s="548"/>
      <c r="L39" s="548"/>
      <c r="M39" s="548"/>
      <c r="N39" s="548"/>
      <c r="O39" s="549"/>
      <c r="P39" s="536" t="s">
        <v>205</v>
      </c>
      <c r="Q39" s="537"/>
      <c r="R39" s="538"/>
      <c r="S39" s="225" t="str">
        <f>IF(S37="","",VLOOKUP(S37,'④【再開】シフト記号表（勤務時間帯）【通所】'!$C$6:$U$35,19,FALSE))</f>
        <v/>
      </c>
      <c r="T39" s="142" t="str">
        <f>IF(T37="","",VLOOKUP(T37,'④【再開】シフト記号表（勤務時間帯）【通所】'!$C$6:$U$35,19,FALSE))</f>
        <v/>
      </c>
      <c r="U39" s="142" t="str">
        <f>IF(U37="","",VLOOKUP(U37,'④【再開】シフト記号表（勤務時間帯）【通所】'!$C$6:$U$35,19,FALSE))</f>
        <v/>
      </c>
      <c r="V39" s="142" t="str">
        <f>IF(V37="","",VLOOKUP(V37,'④【再開】シフト記号表（勤務時間帯）【通所】'!$C$6:$U$35,19,FALSE))</f>
        <v/>
      </c>
      <c r="W39" s="142" t="str">
        <f>IF(W37="","",VLOOKUP(W37,'④【再開】シフト記号表（勤務時間帯）【通所】'!$C$6:$U$35,19,FALSE))</f>
        <v/>
      </c>
      <c r="X39" s="142" t="str">
        <f>IF(X37="","",VLOOKUP(X37,'④【再開】シフト記号表（勤務時間帯）【通所】'!$C$6:$U$35,19,FALSE))</f>
        <v/>
      </c>
      <c r="Y39" s="142" t="str">
        <f>IF(Y37="","",VLOOKUP(Y37,'④【再開】シフト記号表（勤務時間帯）【通所】'!$C$6:$U$35,19,FALSE))</f>
        <v/>
      </c>
      <c r="Z39" s="142" t="str">
        <f>IF(Z37="","",VLOOKUP(Z37,'④【再開】シフト記号表（勤務時間帯）【通所】'!$C$6:$U$35,19,FALSE))</f>
        <v/>
      </c>
      <c r="AA39" s="142" t="str">
        <f>IF(AA37="","",VLOOKUP(AA37,'④【再開】シフト記号表（勤務時間帯）【通所】'!$C$6:$U$35,19,FALSE))</f>
        <v/>
      </c>
      <c r="AB39" s="142" t="str">
        <f>IF(AB37="","",VLOOKUP(AB37,'④【再開】シフト記号表（勤務時間帯）【通所】'!$C$6:$U$35,19,FALSE))</f>
        <v/>
      </c>
      <c r="AC39" s="142" t="str">
        <f>IF(AC37="","",VLOOKUP(AC37,'④【再開】シフト記号表（勤務時間帯）【通所】'!$C$6:$U$35,19,FALSE))</f>
        <v/>
      </c>
      <c r="AD39" s="142" t="str">
        <f>IF(AD37="","",VLOOKUP(AD37,'④【再開】シフト記号表（勤務時間帯）【通所】'!$C$6:$U$35,19,FALSE))</f>
        <v/>
      </c>
      <c r="AE39" s="142" t="str">
        <f>IF(AE37="","",VLOOKUP(AE37,'④【再開】シフト記号表（勤務時間帯）【通所】'!$C$6:$U$35,19,FALSE))</f>
        <v/>
      </c>
      <c r="AF39" s="142" t="str">
        <f>IF(AF37="","",VLOOKUP(AF37,'④【再開】シフト記号表（勤務時間帯）【通所】'!$C$6:$U$35,19,FALSE))</f>
        <v/>
      </c>
      <c r="AG39" s="142" t="str">
        <f>IF(AG37="","",VLOOKUP(AG37,'④【再開】シフト記号表（勤務時間帯）【通所】'!$C$6:$U$35,19,FALSE))</f>
        <v/>
      </c>
      <c r="AH39" s="142" t="str">
        <f>IF(AH37="","",VLOOKUP(AH37,'④【再開】シフト記号表（勤務時間帯）【通所】'!$C$6:$U$35,19,FALSE))</f>
        <v/>
      </c>
      <c r="AI39" s="142" t="str">
        <f>IF(AI37="","",VLOOKUP(AI37,'④【再開】シフト記号表（勤務時間帯）【通所】'!$C$6:$U$35,19,FALSE))</f>
        <v/>
      </c>
      <c r="AJ39" s="142" t="str">
        <f>IF(AJ37="","",VLOOKUP(AJ37,'④【再開】シフト記号表（勤務時間帯）【通所】'!$C$6:$U$35,19,FALSE))</f>
        <v/>
      </c>
      <c r="AK39" s="142" t="str">
        <f>IF(AK37="","",VLOOKUP(AK37,'④【再開】シフト記号表（勤務時間帯）【通所】'!$C$6:$U$35,19,FALSE))</f>
        <v/>
      </c>
      <c r="AL39" s="142" t="str">
        <f>IF(AL37="","",VLOOKUP(AL37,'④【再開】シフト記号表（勤務時間帯）【通所】'!$C$6:$U$35,19,FALSE))</f>
        <v/>
      </c>
      <c r="AM39" s="142" t="str">
        <f>IF(AM37="","",VLOOKUP(AM37,'④【再開】シフト記号表（勤務時間帯）【通所】'!$C$6:$U$35,19,FALSE))</f>
        <v/>
      </c>
      <c r="AN39" s="142" t="str">
        <f>IF(AN37="","",VLOOKUP(AN37,'④【再開】シフト記号表（勤務時間帯）【通所】'!$C$6:$U$35,19,FALSE))</f>
        <v/>
      </c>
      <c r="AO39" s="142" t="str">
        <f>IF(AO37="","",VLOOKUP(AO37,'④【再開】シフト記号表（勤務時間帯）【通所】'!$C$6:$U$35,19,FALSE))</f>
        <v/>
      </c>
      <c r="AP39" s="142" t="str">
        <f>IF(AP37="","",VLOOKUP(AP37,'④【再開】シフト記号表（勤務時間帯）【通所】'!$C$6:$U$35,19,FALSE))</f>
        <v/>
      </c>
      <c r="AQ39" s="142" t="str">
        <f>IF(AQ37="","",VLOOKUP(AQ37,'④【再開】シフト記号表（勤務時間帯）【通所】'!$C$6:$U$35,19,FALSE))</f>
        <v/>
      </c>
      <c r="AR39" s="142" t="str">
        <f>IF(AR37="","",VLOOKUP(AR37,'④【再開】シフト記号表（勤務時間帯）【通所】'!$C$6:$U$35,19,FALSE))</f>
        <v/>
      </c>
      <c r="AS39" s="142" t="str">
        <f>IF(AS37="","",VLOOKUP(AS37,'④【再開】シフト記号表（勤務時間帯）【通所】'!$C$6:$U$35,19,FALSE))</f>
        <v/>
      </c>
      <c r="AT39" s="142" t="str">
        <f>IF(AT37="","",VLOOKUP(AT37,'④【再開】シフト記号表（勤務時間帯）【通所】'!$C$6:$U$35,19,FALSE))</f>
        <v/>
      </c>
      <c r="AU39" s="142" t="str">
        <f>IF(AU37="","",VLOOKUP(AU37,'④【再開】シフト記号表（勤務時間帯）【通所】'!$C$6:$U$35,19,FALSE))</f>
        <v/>
      </c>
      <c r="AV39" s="142" t="str">
        <f>IF(AV37="","",VLOOKUP(AV37,'④【再開】シフト記号表（勤務時間帯）【通所】'!$C$6:$U$35,19,FALSE))</f>
        <v/>
      </c>
      <c r="AW39" s="226" t="str">
        <f>IF(AW37="","",VLOOKUP(AW37,'④【再開】シフト記号表（勤務時間帯）【通所】'!$C$6:$U$35,19,FALSE))</f>
        <v/>
      </c>
      <c r="AX39" s="539">
        <f>IF($BB$4="４週",SUM(S39:AT39),IF($BB$4="暦月",SUM(S39:AW39),""))</f>
        <v>0</v>
      </c>
      <c r="AY39" s="540"/>
      <c r="AZ39" s="541">
        <f>IF($BB$4="４週",AX39/4,IF($BB$4="暦月",AX39/($BB$7/7),""))</f>
        <v>0</v>
      </c>
      <c r="BA39" s="542"/>
      <c r="BB39" s="534"/>
      <c r="BC39" s="534"/>
      <c r="BD39" s="534"/>
      <c r="BE39" s="534"/>
      <c r="BF39" s="534"/>
      <c r="BG39" s="535"/>
    </row>
    <row r="40" spans="1:59" s="42" customFormat="1" ht="20.25" customHeight="1" x14ac:dyDescent="0.2">
      <c r="A40" s="514">
        <v>9</v>
      </c>
      <c r="B40" s="516"/>
      <c r="C40" s="516"/>
      <c r="D40" s="516"/>
      <c r="E40" s="516"/>
      <c r="F40" s="517"/>
      <c r="G40" s="139"/>
      <c r="H40" s="519"/>
      <c r="I40" s="520"/>
      <c r="J40" s="523"/>
      <c r="K40" s="524"/>
      <c r="L40" s="524"/>
      <c r="M40" s="524"/>
      <c r="N40" s="524"/>
      <c r="O40" s="525"/>
      <c r="P40" s="529" t="s">
        <v>203</v>
      </c>
      <c r="Q40" s="530"/>
      <c r="R40" s="531"/>
      <c r="S40" s="227"/>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228"/>
      <c r="AX40" s="532"/>
      <c r="AY40" s="533"/>
      <c r="AZ40" s="492"/>
      <c r="BA40" s="493"/>
      <c r="BB40" s="494"/>
      <c r="BC40" s="494"/>
      <c r="BD40" s="494"/>
      <c r="BE40" s="494"/>
      <c r="BF40" s="494"/>
      <c r="BG40" s="495"/>
    </row>
    <row r="41" spans="1:59" s="42" customFormat="1" ht="20.25" customHeight="1" x14ac:dyDescent="0.2">
      <c r="A41" s="514"/>
      <c r="B41" s="516"/>
      <c r="C41" s="516"/>
      <c r="D41" s="516"/>
      <c r="E41" s="516"/>
      <c r="F41" s="517"/>
      <c r="G41" s="139"/>
      <c r="H41" s="519"/>
      <c r="I41" s="520"/>
      <c r="J41" s="523"/>
      <c r="K41" s="524"/>
      <c r="L41" s="524"/>
      <c r="M41" s="524"/>
      <c r="N41" s="524"/>
      <c r="O41" s="525"/>
      <c r="P41" s="500" t="s">
        <v>204</v>
      </c>
      <c r="Q41" s="501"/>
      <c r="R41" s="502"/>
      <c r="S41" s="223" t="str">
        <f>IF(S40="","",VLOOKUP(S40,'④【再開】シフト記号表（勤務時間帯）【通所】'!$C$6:$K$35,9,FALSE))</f>
        <v/>
      </c>
      <c r="T41" s="140" t="str">
        <f>IF(T40="","",VLOOKUP(T40,'④【再開】シフト記号表（勤務時間帯）【通所】'!$C$6:$K$35,9,FALSE))</f>
        <v/>
      </c>
      <c r="U41" s="140" t="str">
        <f>IF(U40="","",VLOOKUP(U40,'④【再開】シフト記号表（勤務時間帯）【通所】'!$C$6:$K$35,9,FALSE))</f>
        <v/>
      </c>
      <c r="V41" s="140" t="str">
        <f>IF(V40="","",VLOOKUP(V40,'④【再開】シフト記号表（勤務時間帯）【通所】'!$C$6:$K$35,9,FALSE))</f>
        <v/>
      </c>
      <c r="W41" s="140" t="str">
        <f>IF(W40="","",VLOOKUP(W40,'④【再開】シフト記号表（勤務時間帯）【通所】'!$C$6:$K$35,9,FALSE))</f>
        <v/>
      </c>
      <c r="X41" s="140" t="str">
        <f>IF(X40="","",VLOOKUP(X40,'④【再開】シフト記号表（勤務時間帯）【通所】'!$C$6:$K$35,9,FALSE))</f>
        <v/>
      </c>
      <c r="Y41" s="140" t="str">
        <f>IF(Y40="","",VLOOKUP(Y40,'④【再開】シフト記号表（勤務時間帯）【通所】'!$C$6:$K$35,9,FALSE))</f>
        <v/>
      </c>
      <c r="Z41" s="140" t="str">
        <f>IF(Z40="","",VLOOKUP(Z40,'④【再開】シフト記号表（勤務時間帯）【通所】'!$C$6:$K$35,9,FALSE))</f>
        <v/>
      </c>
      <c r="AA41" s="140" t="str">
        <f>IF(AA40="","",VLOOKUP(AA40,'④【再開】シフト記号表（勤務時間帯）【通所】'!$C$6:$K$35,9,FALSE))</f>
        <v/>
      </c>
      <c r="AB41" s="140" t="str">
        <f>IF(AB40="","",VLOOKUP(AB40,'④【再開】シフト記号表（勤務時間帯）【通所】'!$C$6:$K$35,9,FALSE))</f>
        <v/>
      </c>
      <c r="AC41" s="140" t="str">
        <f>IF(AC40="","",VLOOKUP(AC40,'④【再開】シフト記号表（勤務時間帯）【通所】'!$C$6:$K$35,9,FALSE))</f>
        <v/>
      </c>
      <c r="AD41" s="140" t="str">
        <f>IF(AD40="","",VLOOKUP(AD40,'④【再開】シフト記号表（勤務時間帯）【通所】'!$C$6:$K$35,9,FALSE))</f>
        <v/>
      </c>
      <c r="AE41" s="140" t="str">
        <f>IF(AE40="","",VLOOKUP(AE40,'④【再開】シフト記号表（勤務時間帯）【通所】'!$C$6:$K$35,9,FALSE))</f>
        <v/>
      </c>
      <c r="AF41" s="140" t="str">
        <f>IF(AF40="","",VLOOKUP(AF40,'④【再開】シフト記号表（勤務時間帯）【通所】'!$C$6:$K$35,9,FALSE))</f>
        <v/>
      </c>
      <c r="AG41" s="140" t="str">
        <f>IF(AG40="","",VLOOKUP(AG40,'④【再開】シフト記号表（勤務時間帯）【通所】'!$C$6:$K$35,9,FALSE))</f>
        <v/>
      </c>
      <c r="AH41" s="140" t="str">
        <f>IF(AH40="","",VLOOKUP(AH40,'④【再開】シフト記号表（勤務時間帯）【通所】'!$C$6:$K$35,9,FALSE))</f>
        <v/>
      </c>
      <c r="AI41" s="140" t="str">
        <f>IF(AI40="","",VLOOKUP(AI40,'④【再開】シフト記号表（勤務時間帯）【通所】'!$C$6:$K$35,9,FALSE))</f>
        <v/>
      </c>
      <c r="AJ41" s="140" t="str">
        <f>IF(AJ40="","",VLOOKUP(AJ40,'④【再開】シフト記号表（勤務時間帯）【通所】'!$C$6:$K$35,9,FALSE))</f>
        <v/>
      </c>
      <c r="AK41" s="140" t="str">
        <f>IF(AK40="","",VLOOKUP(AK40,'④【再開】シフト記号表（勤務時間帯）【通所】'!$C$6:$K$35,9,FALSE))</f>
        <v/>
      </c>
      <c r="AL41" s="140" t="str">
        <f>IF(AL40="","",VLOOKUP(AL40,'④【再開】シフト記号表（勤務時間帯）【通所】'!$C$6:$K$35,9,FALSE))</f>
        <v/>
      </c>
      <c r="AM41" s="140" t="str">
        <f>IF(AM40="","",VLOOKUP(AM40,'④【再開】シフト記号表（勤務時間帯）【通所】'!$C$6:$K$35,9,FALSE))</f>
        <v/>
      </c>
      <c r="AN41" s="140" t="str">
        <f>IF(AN40="","",VLOOKUP(AN40,'④【再開】シフト記号表（勤務時間帯）【通所】'!$C$6:$K$35,9,FALSE))</f>
        <v/>
      </c>
      <c r="AO41" s="140" t="str">
        <f>IF(AO40="","",VLOOKUP(AO40,'④【再開】シフト記号表（勤務時間帯）【通所】'!$C$6:$K$35,9,FALSE))</f>
        <v/>
      </c>
      <c r="AP41" s="140" t="str">
        <f>IF(AP40="","",VLOOKUP(AP40,'④【再開】シフト記号表（勤務時間帯）【通所】'!$C$6:$K$35,9,FALSE))</f>
        <v/>
      </c>
      <c r="AQ41" s="140" t="str">
        <f>IF(AQ40="","",VLOOKUP(AQ40,'④【再開】シフト記号表（勤務時間帯）【通所】'!$C$6:$K$35,9,FALSE))</f>
        <v/>
      </c>
      <c r="AR41" s="140" t="str">
        <f>IF(AR40="","",VLOOKUP(AR40,'④【再開】シフト記号表（勤務時間帯）【通所】'!$C$6:$K$35,9,FALSE))</f>
        <v/>
      </c>
      <c r="AS41" s="140" t="str">
        <f>IF(AS40="","",VLOOKUP(AS40,'④【再開】シフト記号表（勤務時間帯）【通所】'!$C$6:$K$35,9,FALSE))</f>
        <v/>
      </c>
      <c r="AT41" s="140" t="str">
        <f>IF(AT40="","",VLOOKUP(AT40,'④【再開】シフト記号表（勤務時間帯）【通所】'!$C$6:$K$35,9,FALSE))</f>
        <v/>
      </c>
      <c r="AU41" s="140" t="str">
        <f>IF(AU40="","",VLOOKUP(AU40,'④【再開】シフト記号表（勤務時間帯）【通所】'!$C$6:$K$35,9,FALSE))</f>
        <v/>
      </c>
      <c r="AV41" s="140" t="str">
        <f>IF(AV40="","",VLOOKUP(AV40,'④【再開】シフト記号表（勤務時間帯）【通所】'!$C$6:$K$35,9,FALSE))</f>
        <v/>
      </c>
      <c r="AW41" s="224" t="str">
        <f>IF(AW40="","",VLOOKUP(AW40,'④【再開】シフト記号表（勤務時間帯）【通所】'!$C$6:$K$35,9,FALSE))</f>
        <v/>
      </c>
      <c r="AX41" s="503">
        <f>IF($BB$4="４週",SUM(S41:AT41),IF($BB$4="暦月",SUM(S41:AW41),""))</f>
        <v>0</v>
      </c>
      <c r="AY41" s="504"/>
      <c r="AZ41" s="505">
        <f>IF($BB$4="４週",AX41/4,IF($BB$4="暦月",AX41/($BB$7/7),""))</f>
        <v>0</v>
      </c>
      <c r="BA41" s="506"/>
      <c r="BB41" s="496"/>
      <c r="BC41" s="496"/>
      <c r="BD41" s="496"/>
      <c r="BE41" s="496"/>
      <c r="BF41" s="496"/>
      <c r="BG41" s="497"/>
    </row>
    <row r="42" spans="1:59" s="42" customFormat="1" ht="20.25" customHeight="1" thickBot="1" x14ac:dyDescent="0.25">
      <c r="A42" s="514"/>
      <c r="B42" s="543"/>
      <c r="C42" s="543"/>
      <c r="D42" s="543"/>
      <c r="E42" s="543"/>
      <c r="F42" s="544"/>
      <c r="G42" s="141">
        <f>B40</f>
        <v>0</v>
      </c>
      <c r="H42" s="545"/>
      <c r="I42" s="546"/>
      <c r="J42" s="547"/>
      <c r="K42" s="548"/>
      <c r="L42" s="548"/>
      <c r="M42" s="548"/>
      <c r="N42" s="548"/>
      <c r="O42" s="549"/>
      <c r="P42" s="536" t="s">
        <v>205</v>
      </c>
      <c r="Q42" s="537"/>
      <c r="R42" s="538"/>
      <c r="S42" s="225" t="str">
        <f>IF(S40="","",VLOOKUP(S40,'④【再開】シフト記号表（勤務時間帯）【通所】'!$C$6:$U$35,19,FALSE))</f>
        <v/>
      </c>
      <c r="T42" s="142" t="str">
        <f>IF(T40="","",VLOOKUP(T40,'④【再開】シフト記号表（勤務時間帯）【通所】'!$C$6:$U$35,19,FALSE))</f>
        <v/>
      </c>
      <c r="U42" s="142" t="str">
        <f>IF(U40="","",VLOOKUP(U40,'④【再開】シフト記号表（勤務時間帯）【通所】'!$C$6:$U$35,19,FALSE))</f>
        <v/>
      </c>
      <c r="V42" s="142" t="str">
        <f>IF(V40="","",VLOOKUP(V40,'④【再開】シフト記号表（勤務時間帯）【通所】'!$C$6:$U$35,19,FALSE))</f>
        <v/>
      </c>
      <c r="W42" s="142" t="str">
        <f>IF(W40="","",VLOOKUP(W40,'④【再開】シフト記号表（勤務時間帯）【通所】'!$C$6:$U$35,19,FALSE))</f>
        <v/>
      </c>
      <c r="X42" s="142" t="str">
        <f>IF(X40="","",VLOOKUP(X40,'④【再開】シフト記号表（勤務時間帯）【通所】'!$C$6:$U$35,19,FALSE))</f>
        <v/>
      </c>
      <c r="Y42" s="142" t="str">
        <f>IF(Y40="","",VLOOKUP(Y40,'④【再開】シフト記号表（勤務時間帯）【通所】'!$C$6:$U$35,19,FALSE))</f>
        <v/>
      </c>
      <c r="Z42" s="142" t="str">
        <f>IF(Z40="","",VLOOKUP(Z40,'④【再開】シフト記号表（勤務時間帯）【通所】'!$C$6:$U$35,19,FALSE))</f>
        <v/>
      </c>
      <c r="AA42" s="142" t="str">
        <f>IF(AA40="","",VLOOKUP(AA40,'④【再開】シフト記号表（勤務時間帯）【通所】'!$C$6:$U$35,19,FALSE))</f>
        <v/>
      </c>
      <c r="AB42" s="142" t="str">
        <f>IF(AB40="","",VLOOKUP(AB40,'④【再開】シフト記号表（勤務時間帯）【通所】'!$C$6:$U$35,19,FALSE))</f>
        <v/>
      </c>
      <c r="AC42" s="142" t="str">
        <f>IF(AC40="","",VLOOKUP(AC40,'④【再開】シフト記号表（勤務時間帯）【通所】'!$C$6:$U$35,19,FALSE))</f>
        <v/>
      </c>
      <c r="AD42" s="142" t="str">
        <f>IF(AD40="","",VLOOKUP(AD40,'④【再開】シフト記号表（勤務時間帯）【通所】'!$C$6:$U$35,19,FALSE))</f>
        <v/>
      </c>
      <c r="AE42" s="142" t="str">
        <f>IF(AE40="","",VLOOKUP(AE40,'④【再開】シフト記号表（勤務時間帯）【通所】'!$C$6:$U$35,19,FALSE))</f>
        <v/>
      </c>
      <c r="AF42" s="142" t="str">
        <f>IF(AF40="","",VLOOKUP(AF40,'④【再開】シフト記号表（勤務時間帯）【通所】'!$C$6:$U$35,19,FALSE))</f>
        <v/>
      </c>
      <c r="AG42" s="142" t="str">
        <f>IF(AG40="","",VLOOKUP(AG40,'④【再開】シフト記号表（勤務時間帯）【通所】'!$C$6:$U$35,19,FALSE))</f>
        <v/>
      </c>
      <c r="AH42" s="142" t="str">
        <f>IF(AH40="","",VLOOKUP(AH40,'④【再開】シフト記号表（勤務時間帯）【通所】'!$C$6:$U$35,19,FALSE))</f>
        <v/>
      </c>
      <c r="AI42" s="142" t="str">
        <f>IF(AI40="","",VLOOKUP(AI40,'④【再開】シフト記号表（勤務時間帯）【通所】'!$C$6:$U$35,19,FALSE))</f>
        <v/>
      </c>
      <c r="AJ42" s="142" t="str">
        <f>IF(AJ40="","",VLOOKUP(AJ40,'④【再開】シフト記号表（勤務時間帯）【通所】'!$C$6:$U$35,19,FALSE))</f>
        <v/>
      </c>
      <c r="AK42" s="142" t="str">
        <f>IF(AK40="","",VLOOKUP(AK40,'④【再開】シフト記号表（勤務時間帯）【通所】'!$C$6:$U$35,19,FALSE))</f>
        <v/>
      </c>
      <c r="AL42" s="142" t="str">
        <f>IF(AL40="","",VLOOKUP(AL40,'④【再開】シフト記号表（勤務時間帯）【通所】'!$C$6:$U$35,19,FALSE))</f>
        <v/>
      </c>
      <c r="AM42" s="142" t="str">
        <f>IF(AM40="","",VLOOKUP(AM40,'④【再開】シフト記号表（勤務時間帯）【通所】'!$C$6:$U$35,19,FALSE))</f>
        <v/>
      </c>
      <c r="AN42" s="142" t="str">
        <f>IF(AN40="","",VLOOKUP(AN40,'④【再開】シフト記号表（勤務時間帯）【通所】'!$C$6:$U$35,19,FALSE))</f>
        <v/>
      </c>
      <c r="AO42" s="142" t="str">
        <f>IF(AO40="","",VLOOKUP(AO40,'④【再開】シフト記号表（勤務時間帯）【通所】'!$C$6:$U$35,19,FALSE))</f>
        <v/>
      </c>
      <c r="AP42" s="142" t="str">
        <f>IF(AP40="","",VLOOKUP(AP40,'④【再開】シフト記号表（勤務時間帯）【通所】'!$C$6:$U$35,19,FALSE))</f>
        <v/>
      </c>
      <c r="AQ42" s="142" t="str">
        <f>IF(AQ40="","",VLOOKUP(AQ40,'④【再開】シフト記号表（勤務時間帯）【通所】'!$C$6:$U$35,19,FALSE))</f>
        <v/>
      </c>
      <c r="AR42" s="142" t="str">
        <f>IF(AR40="","",VLOOKUP(AR40,'④【再開】シフト記号表（勤務時間帯）【通所】'!$C$6:$U$35,19,FALSE))</f>
        <v/>
      </c>
      <c r="AS42" s="142" t="str">
        <f>IF(AS40="","",VLOOKUP(AS40,'④【再開】シフト記号表（勤務時間帯）【通所】'!$C$6:$U$35,19,FALSE))</f>
        <v/>
      </c>
      <c r="AT42" s="142" t="str">
        <f>IF(AT40="","",VLOOKUP(AT40,'④【再開】シフト記号表（勤務時間帯）【通所】'!$C$6:$U$35,19,FALSE))</f>
        <v/>
      </c>
      <c r="AU42" s="142" t="str">
        <f>IF(AU40="","",VLOOKUP(AU40,'④【再開】シフト記号表（勤務時間帯）【通所】'!$C$6:$U$35,19,FALSE))</f>
        <v/>
      </c>
      <c r="AV42" s="142" t="str">
        <f>IF(AV40="","",VLOOKUP(AV40,'④【再開】シフト記号表（勤務時間帯）【通所】'!$C$6:$U$35,19,FALSE))</f>
        <v/>
      </c>
      <c r="AW42" s="226" t="str">
        <f>IF(AW40="","",VLOOKUP(AW40,'④【再開】シフト記号表（勤務時間帯）【通所】'!$C$6:$U$35,19,FALSE))</f>
        <v/>
      </c>
      <c r="AX42" s="539">
        <f>IF($BB$4="４週",SUM(S42:AT42),IF($BB$4="暦月",SUM(S42:AW42),""))</f>
        <v>0</v>
      </c>
      <c r="AY42" s="540"/>
      <c r="AZ42" s="541">
        <f>IF($BB$4="４週",AX42/4,IF($BB$4="暦月",AX42/($BB$7/7),""))</f>
        <v>0</v>
      </c>
      <c r="BA42" s="542"/>
      <c r="BB42" s="534"/>
      <c r="BC42" s="534"/>
      <c r="BD42" s="534"/>
      <c r="BE42" s="534"/>
      <c r="BF42" s="534"/>
      <c r="BG42" s="535"/>
    </row>
    <row r="43" spans="1:59" s="42" customFormat="1" ht="20.25" customHeight="1" x14ac:dyDescent="0.2">
      <c r="A43" s="514">
        <v>10</v>
      </c>
      <c r="B43" s="516"/>
      <c r="C43" s="516"/>
      <c r="D43" s="516"/>
      <c r="E43" s="516"/>
      <c r="F43" s="517"/>
      <c r="G43" s="139"/>
      <c r="H43" s="519"/>
      <c r="I43" s="520"/>
      <c r="J43" s="523"/>
      <c r="K43" s="524"/>
      <c r="L43" s="524"/>
      <c r="M43" s="524"/>
      <c r="N43" s="524"/>
      <c r="O43" s="525"/>
      <c r="P43" s="529" t="s">
        <v>203</v>
      </c>
      <c r="Q43" s="530"/>
      <c r="R43" s="531"/>
      <c r="S43" s="227"/>
      <c r="T43" s="138"/>
      <c r="U43" s="138"/>
      <c r="V43" s="138"/>
      <c r="W43" s="138"/>
      <c r="X43" s="138"/>
      <c r="Y43" s="138"/>
      <c r="Z43" s="138"/>
      <c r="AA43" s="138"/>
      <c r="AB43" s="138"/>
      <c r="AC43" s="138"/>
      <c r="AD43" s="138"/>
      <c r="AE43" s="138"/>
      <c r="AF43" s="138"/>
      <c r="AG43" s="138"/>
      <c r="AH43" s="138"/>
      <c r="AI43" s="138"/>
      <c r="AJ43" s="138"/>
      <c r="AK43" s="138"/>
      <c r="AL43" s="138"/>
      <c r="AM43" s="138"/>
      <c r="AN43" s="138"/>
      <c r="AO43" s="138"/>
      <c r="AP43" s="138"/>
      <c r="AQ43" s="138"/>
      <c r="AR43" s="138"/>
      <c r="AS43" s="138"/>
      <c r="AT43" s="138"/>
      <c r="AU43" s="138"/>
      <c r="AV43" s="138"/>
      <c r="AW43" s="228"/>
      <c r="AX43" s="532"/>
      <c r="AY43" s="533"/>
      <c r="AZ43" s="492"/>
      <c r="BA43" s="493"/>
      <c r="BB43" s="494"/>
      <c r="BC43" s="494"/>
      <c r="BD43" s="494"/>
      <c r="BE43" s="494"/>
      <c r="BF43" s="494"/>
      <c r="BG43" s="495"/>
    </row>
    <row r="44" spans="1:59" s="42" customFormat="1" ht="20.25" customHeight="1" x14ac:dyDescent="0.2">
      <c r="A44" s="514"/>
      <c r="B44" s="516"/>
      <c r="C44" s="516"/>
      <c r="D44" s="516"/>
      <c r="E44" s="516"/>
      <c r="F44" s="517"/>
      <c r="G44" s="139"/>
      <c r="H44" s="519"/>
      <c r="I44" s="520"/>
      <c r="J44" s="523"/>
      <c r="K44" s="524"/>
      <c r="L44" s="524"/>
      <c r="M44" s="524"/>
      <c r="N44" s="524"/>
      <c r="O44" s="525"/>
      <c r="P44" s="500" t="s">
        <v>204</v>
      </c>
      <c r="Q44" s="501"/>
      <c r="R44" s="502"/>
      <c r="S44" s="223" t="str">
        <f>IF(S43="","",VLOOKUP(S43,'④【再開】シフト記号表（勤務時間帯）【通所】'!$C$6:$K$35,9,FALSE))</f>
        <v/>
      </c>
      <c r="T44" s="140" t="str">
        <f>IF(T43="","",VLOOKUP(T43,'④【再開】シフト記号表（勤務時間帯）【通所】'!$C$6:$K$35,9,FALSE))</f>
        <v/>
      </c>
      <c r="U44" s="140" t="str">
        <f>IF(U43="","",VLOOKUP(U43,'④【再開】シフト記号表（勤務時間帯）【通所】'!$C$6:$K$35,9,FALSE))</f>
        <v/>
      </c>
      <c r="V44" s="140" t="str">
        <f>IF(V43="","",VLOOKUP(V43,'④【再開】シフト記号表（勤務時間帯）【通所】'!$C$6:$K$35,9,FALSE))</f>
        <v/>
      </c>
      <c r="W44" s="140" t="str">
        <f>IF(W43="","",VLOOKUP(W43,'④【再開】シフト記号表（勤務時間帯）【通所】'!$C$6:$K$35,9,FALSE))</f>
        <v/>
      </c>
      <c r="X44" s="140" t="str">
        <f>IF(X43="","",VLOOKUP(X43,'④【再開】シフト記号表（勤務時間帯）【通所】'!$C$6:$K$35,9,FALSE))</f>
        <v/>
      </c>
      <c r="Y44" s="140" t="str">
        <f>IF(Y43="","",VLOOKUP(Y43,'④【再開】シフト記号表（勤務時間帯）【通所】'!$C$6:$K$35,9,FALSE))</f>
        <v/>
      </c>
      <c r="Z44" s="140" t="str">
        <f>IF(Z43="","",VLOOKUP(Z43,'④【再開】シフト記号表（勤務時間帯）【通所】'!$C$6:$K$35,9,FALSE))</f>
        <v/>
      </c>
      <c r="AA44" s="140" t="str">
        <f>IF(AA43="","",VLOOKUP(AA43,'④【再開】シフト記号表（勤務時間帯）【通所】'!$C$6:$K$35,9,FALSE))</f>
        <v/>
      </c>
      <c r="AB44" s="140" t="str">
        <f>IF(AB43="","",VLOOKUP(AB43,'④【再開】シフト記号表（勤務時間帯）【通所】'!$C$6:$K$35,9,FALSE))</f>
        <v/>
      </c>
      <c r="AC44" s="140" t="str">
        <f>IF(AC43="","",VLOOKUP(AC43,'④【再開】シフト記号表（勤務時間帯）【通所】'!$C$6:$K$35,9,FALSE))</f>
        <v/>
      </c>
      <c r="AD44" s="140" t="str">
        <f>IF(AD43="","",VLOOKUP(AD43,'④【再開】シフト記号表（勤務時間帯）【通所】'!$C$6:$K$35,9,FALSE))</f>
        <v/>
      </c>
      <c r="AE44" s="140" t="str">
        <f>IF(AE43="","",VLOOKUP(AE43,'④【再開】シフト記号表（勤務時間帯）【通所】'!$C$6:$K$35,9,FALSE))</f>
        <v/>
      </c>
      <c r="AF44" s="140" t="str">
        <f>IF(AF43="","",VLOOKUP(AF43,'④【再開】シフト記号表（勤務時間帯）【通所】'!$C$6:$K$35,9,FALSE))</f>
        <v/>
      </c>
      <c r="AG44" s="140" t="str">
        <f>IF(AG43="","",VLOOKUP(AG43,'④【再開】シフト記号表（勤務時間帯）【通所】'!$C$6:$K$35,9,FALSE))</f>
        <v/>
      </c>
      <c r="AH44" s="140" t="str">
        <f>IF(AH43="","",VLOOKUP(AH43,'④【再開】シフト記号表（勤務時間帯）【通所】'!$C$6:$K$35,9,FALSE))</f>
        <v/>
      </c>
      <c r="AI44" s="140" t="str">
        <f>IF(AI43="","",VLOOKUP(AI43,'④【再開】シフト記号表（勤務時間帯）【通所】'!$C$6:$K$35,9,FALSE))</f>
        <v/>
      </c>
      <c r="AJ44" s="140" t="str">
        <f>IF(AJ43="","",VLOOKUP(AJ43,'④【再開】シフト記号表（勤務時間帯）【通所】'!$C$6:$K$35,9,FALSE))</f>
        <v/>
      </c>
      <c r="AK44" s="140" t="str">
        <f>IF(AK43="","",VLOOKUP(AK43,'④【再開】シフト記号表（勤務時間帯）【通所】'!$C$6:$K$35,9,FALSE))</f>
        <v/>
      </c>
      <c r="AL44" s="140" t="str">
        <f>IF(AL43="","",VLOOKUP(AL43,'④【再開】シフト記号表（勤務時間帯）【通所】'!$C$6:$K$35,9,FALSE))</f>
        <v/>
      </c>
      <c r="AM44" s="140" t="str">
        <f>IF(AM43="","",VLOOKUP(AM43,'④【再開】シフト記号表（勤務時間帯）【通所】'!$C$6:$K$35,9,FALSE))</f>
        <v/>
      </c>
      <c r="AN44" s="140" t="str">
        <f>IF(AN43="","",VLOOKUP(AN43,'④【再開】シフト記号表（勤務時間帯）【通所】'!$C$6:$K$35,9,FALSE))</f>
        <v/>
      </c>
      <c r="AO44" s="140" t="str">
        <f>IF(AO43="","",VLOOKUP(AO43,'④【再開】シフト記号表（勤務時間帯）【通所】'!$C$6:$K$35,9,FALSE))</f>
        <v/>
      </c>
      <c r="AP44" s="140" t="str">
        <f>IF(AP43="","",VLOOKUP(AP43,'④【再開】シフト記号表（勤務時間帯）【通所】'!$C$6:$K$35,9,FALSE))</f>
        <v/>
      </c>
      <c r="AQ44" s="140" t="str">
        <f>IF(AQ43="","",VLOOKUP(AQ43,'④【再開】シフト記号表（勤務時間帯）【通所】'!$C$6:$K$35,9,FALSE))</f>
        <v/>
      </c>
      <c r="AR44" s="140" t="str">
        <f>IF(AR43="","",VLOOKUP(AR43,'④【再開】シフト記号表（勤務時間帯）【通所】'!$C$6:$K$35,9,FALSE))</f>
        <v/>
      </c>
      <c r="AS44" s="140" t="str">
        <f>IF(AS43="","",VLOOKUP(AS43,'④【再開】シフト記号表（勤務時間帯）【通所】'!$C$6:$K$35,9,FALSE))</f>
        <v/>
      </c>
      <c r="AT44" s="140" t="str">
        <f>IF(AT43="","",VLOOKUP(AT43,'④【再開】シフト記号表（勤務時間帯）【通所】'!$C$6:$K$35,9,FALSE))</f>
        <v/>
      </c>
      <c r="AU44" s="140" t="str">
        <f>IF(AU43="","",VLOOKUP(AU43,'④【再開】シフト記号表（勤務時間帯）【通所】'!$C$6:$K$35,9,FALSE))</f>
        <v/>
      </c>
      <c r="AV44" s="140" t="str">
        <f>IF(AV43="","",VLOOKUP(AV43,'④【再開】シフト記号表（勤務時間帯）【通所】'!$C$6:$K$35,9,FALSE))</f>
        <v/>
      </c>
      <c r="AW44" s="224" t="str">
        <f>IF(AW43="","",VLOOKUP(AW43,'④【再開】シフト記号表（勤務時間帯）【通所】'!$C$6:$K$35,9,FALSE))</f>
        <v/>
      </c>
      <c r="AX44" s="503">
        <f>IF($BB$4="４週",SUM(S44:AT44),IF($BB$4="暦月",SUM(S44:AW44),""))</f>
        <v>0</v>
      </c>
      <c r="AY44" s="504"/>
      <c r="AZ44" s="505">
        <f>IF($BB$4="４週",AX44/4,IF($BB$4="暦月",AX44/($BB$7/7),""))</f>
        <v>0</v>
      </c>
      <c r="BA44" s="506"/>
      <c r="BB44" s="496"/>
      <c r="BC44" s="496"/>
      <c r="BD44" s="496"/>
      <c r="BE44" s="496"/>
      <c r="BF44" s="496"/>
      <c r="BG44" s="497"/>
    </row>
    <row r="45" spans="1:59" s="42" customFormat="1" ht="20.25" customHeight="1" thickBot="1" x14ac:dyDescent="0.25">
      <c r="A45" s="514"/>
      <c r="B45" s="543"/>
      <c r="C45" s="543"/>
      <c r="D45" s="543"/>
      <c r="E45" s="543"/>
      <c r="F45" s="544"/>
      <c r="G45" s="141">
        <f>B43</f>
        <v>0</v>
      </c>
      <c r="H45" s="545"/>
      <c r="I45" s="546"/>
      <c r="J45" s="547"/>
      <c r="K45" s="548"/>
      <c r="L45" s="548"/>
      <c r="M45" s="548"/>
      <c r="N45" s="548"/>
      <c r="O45" s="549"/>
      <c r="P45" s="536" t="s">
        <v>205</v>
      </c>
      <c r="Q45" s="537"/>
      <c r="R45" s="538"/>
      <c r="S45" s="225" t="str">
        <f>IF(S43="","",VLOOKUP(S43,'④【再開】シフト記号表（勤務時間帯）【通所】'!$C$6:$U$35,19,FALSE))</f>
        <v/>
      </c>
      <c r="T45" s="142" t="str">
        <f>IF(T43="","",VLOOKUP(T43,'④【再開】シフト記号表（勤務時間帯）【通所】'!$C$6:$U$35,19,FALSE))</f>
        <v/>
      </c>
      <c r="U45" s="142" t="str">
        <f>IF(U43="","",VLOOKUP(U43,'④【再開】シフト記号表（勤務時間帯）【通所】'!$C$6:$U$35,19,FALSE))</f>
        <v/>
      </c>
      <c r="V45" s="142" t="str">
        <f>IF(V43="","",VLOOKUP(V43,'④【再開】シフト記号表（勤務時間帯）【通所】'!$C$6:$U$35,19,FALSE))</f>
        <v/>
      </c>
      <c r="W45" s="142" t="str">
        <f>IF(W43="","",VLOOKUP(W43,'④【再開】シフト記号表（勤務時間帯）【通所】'!$C$6:$U$35,19,FALSE))</f>
        <v/>
      </c>
      <c r="X45" s="142" t="str">
        <f>IF(X43="","",VLOOKUP(X43,'④【再開】シフト記号表（勤務時間帯）【通所】'!$C$6:$U$35,19,FALSE))</f>
        <v/>
      </c>
      <c r="Y45" s="142" t="str">
        <f>IF(Y43="","",VLOOKUP(Y43,'④【再開】シフト記号表（勤務時間帯）【通所】'!$C$6:$U$35,19,FALSE))</f>
        <v/>
      </c>
      <c r="Z45" s="142" t="str">
        <f>IF(Z43="","",VLOOKUP(Z43,'④【再開】シフト記号表（勤務時間帯）【通所】'!$C$6:$U$35,19,FALSE))</f>
        <v/>
      </c>
      <c r="AA45" s="142" t="str">
        <f>IF(AA43="","",VLOOKUP(AA43,'④【再開】シフト記号表（勤務時間帯）【通所】'!$C$6:$U$35,19,FALSE))</f>
        <v/>
      </c>
      <c r="AB45" s="142" t="str">
        <f>IF(AB43="","",VLOOKUP(AB43,'④【再開】シフト記号表（勤務時間帯）【通所】'!$C$6:$U$35,19,FALSE))</f>
        <v/>
      </c>
      <c r="AC45" s="142" t="str">
        <f>IF(AC43="","",VLOOKUP(AC43,'④【再開】シフト記号表（勤務時間帯）【通所】'!$C$6:$U$35,19,FALSE))</f>
        <v/>
      </c>
      <c r="AD45" s="142" t="str">
        <f>IF(AD43="","",VLOOKUP(AD43,'④【再開】シフト記号表（勤務時間帯）【通所】'!$C$6:$U$35,19,FALSE))</f>
        <v/>
      </c>
      <c r="AE45" s="142" t="str">
        <f>IF(AE43="","",VLOOKUP(AE43,'④【再開】シフト記号表（勤務時間帯）【通所】'!$C$6:$U$35,19,FALSE))</f>
        <v/>
      </c>
      <c r="AF45" s="142" t="str">
        <f>IF(AF43="","",VLOOKUP(AF43,'④【再開】シフト記号表（勤務時間帯）【通所】'!$C$6:$U$35,19,FALSE))</f>
        <v/>
      </c>
      <c r="AG45" s="142" t="str">
        <f>IF(AG43="","",VLOOKUP(AG43,'④【再開】シフト記号表（勤務時間帯）【通所】'!$C$6:$U$35,19,FALSE))</f>
        <v/>
      </c>
      <c r="AH45" s="142" t="str">
        <f>IF(AH43="","",VLOOKUP(AH43,'④【再開】シフト記号表（勤務時間帯）【通所】'!$C$6:$U$35,19,FALSE))</f>
        <v/>
      </c>
      <c r="AI45" s="142" t="str">
        <f>IF(AI43="","",VLOOKUP(AI43,'④【再開】シフト記号表（勤務時間帯）【通所】'!$C$6:$U$35,19,FALSE))</f>
        <v/>
      </c>
      <c r="AJ45" s="142" t="str">
        <f>IF(AJ43="","",VLOOKUP(AJ43,'④【再開】シフト記号表（勤務時間帯）【通所】'!$C$6:$U$35,19,FALSE))</f>
        <v/>
      </c>
      <c r="AK45" s="142" t="str">
        <f>IF(AK43="","",VLOOKUP(AK43,'④【再開】シフト記号表（勤務時間帯）【通所】'!$C$6:$U$35,19,FALSE))</f>
        <v/>
      </c>
      <c r="AL45" s="142" t="str">
        <f>IF(AL43="","",VLOOKUP(AL43,'④【再開】シフト記号表（勤務時間帯）【通所】'!$C$6:$U$35,19,FALSE))</f>
        <v/>
      </c>
      <c r="AM45" s="142" t="str">
        <f>IF(AM43="","",VLOOKUP(AM43,'④【再開】シフト記号表（勤務時間帯）【通所】'!$C$6:$U$35,19,FALSE))</f>
        <v/>
      </c>
      <c r="AN45" s="142" t="str">
        <f>IF(AN43="","",VLOOKUP(AN43,'④【再開】シフト記号表（勤務時間帯）【通所】'!$C$6:$U$35,19,FALSE))</f>
        <v/>
      </c>
      <c r="AO45" s="142" t="str">
        <f>IF(AO43="","",VLOOKUP(AO43,'④【再開】シフト記号表（勤務時間帯）【通所】'!$C$6:$U$35,19,FALSE))</f>
        <v/>
      </c>
      <c r="AP45" s="142" t="str">
        <f>IF(AP43="","",VLOOKUP(AP43,'④【再開】シフト記号表（勤務時間帯）【通所】'!$C$6:$U$35,19,FALSE))</f>
        <v/>
      </c>
      <c r="AQ45" s="142" t="str">
        <f>IF(AQ43="","",VLOOKUP(AQ43,'④【再開】シフト記号表（勤務時間帯）【通所】'!$C$6:$U$35,19,FALSE))</f>
        <v/>
      </c>
      <c r="AR45" s="142" t="str">
        <f>IF(AR43="","",VLOOKUP(AR43,'④【再開】シフト記号表（勤務時間帯）【通所】'!$C$6:$U$35,19,FALSE))</f>
        <v/>
      </c>
      <c r="AS45" s="142" t="str">
        <f>IF(AS43="","",VLOOKUP(AS43,'④【再開】シフト記号表（勤務時間帯）【通所】'!$C$6:$U$35,19,FALSE))</f>
        <v/>
      </c>
      <c r="AT45" s="142" t="str">
        <f>IF(AT43="","",VLOOKUP(AT43,'④【再開】シフト記号表（勤務時間帯）【通所】'!$C$6:$U$35,19,FALSE))</f>
        <v/>
      </c>
      <c r="AU45" s="142" t="str">
        <f>IF(AU43="","",VLOOKUP(AU43,'④【再開】シフト記号表（勤務時間帯）【通所】'!$C$6:$U$35,19,FALSE))</f>
        <v/>
      </c>
      <c r="AV45" s="142" t="str">
        <f>IF(AV43="","",VLOOKUP(AV43,'④【再開】シフト記号表（勤務時間帯）【通所】'!$C$6:$U$35,19,FALSE))</f>
        <v/>
      </c>
      <c r="AW45" s="226" t="str">
        <f>IF(AW43="","",VLOOKUP(AW43,'④【再開】シフト記号表（勤務時間帯）【通所】'!$C$6:$U$35,19,FALSE))</f>
        <v/>
      </c>
      <c r="AX45" s="539">
        <f>IF($BB$4="４週",SUM(S45:AT45),IF($BB$4="暦月",SUM(S45:AW45),""))</f>
        <v>0</v>
      </c>
      <c r="AY45" s="540"/>
      <c r="AZ45" s="541">
        <f>IF($BB$4="４週",AX45/4,IF($BB$4="暦月",AX45/($BB$7/7),""))</f>
        <v>0</v>
      </c>
      <c r="BA45" s="542"/>
      <c r="BB45" s="534"/>
      <c r="BC45" s="534"/>
      <c r="BD45" s="534"/>
      <c r="BE45" s="534"/>
      <c r="BF45" s="534"/>
      <c r="BG45" s="535"/>
    </row>
    <row r="46" spans="1:59" s="42" customFormat="1" ht="20.25" customHeight="1" x14ac:dyDescent="0.2">
      <c r="A46" s="514">
        <v>11</v>
      </c>
      <c r="B46" s="516"/>
      <c r="C46" s="516"/>
      <c r="D46" s="516"/>
      <c r="E46" s="516"/>
      <c r="F46" s="517"/>
      <c r="G46" s="139"/>
      <c r="H46" s="519"/>
      <c r="I46" s="520"/>
      <c r="J46" s="523"/>
      <c r="K46" s="524"/>
      <c r="L46" s="524"/>
      <c r="M46" s="524"/>
      <c r="N46" s="524"/>
      <c r="O46" s="525"/>
      <c r="P46" s="529" t="s">
        <v>203</v>
      </c>
      <c r="Q46" s="530"/>
      <c r="R46" s="531"/>
      <c r="S46" s="227"/>
      <c r="T46" s="138"/>
      <c r="U46" s="138"/>
      <c r="V46" s="138"/>
      <c r="W46" s="138"/>
      <c r="X46" s="138"/>
      <c r="Y46" s="138"/>
      <c r="Z46" s="138"/>
      <c r="AA46" s="138"/>
      <c r="AB46" s="138"/>
      <c r="AC46" s="138"/>
      <c r="AD46" s="138"/>
      <c r="AE46" s="138"/>
      <c r="AF46" s="138"/>
      <c r="AG46" s="138"/>
      <c r="AH46" s="138"/>
      <c r="AI46" s="138"/>
      <c r="AJ46" s="138"/>
      <c r="AK46" s="138"/>
      <c r="AL46" s="138"/>
      <c r="AM46" s="138"/>
      <c r="AN46" s="138"/>
      <c r="AO46" s="138"/>
      <c r="AP46" s="138"/>
      <c r="AQ46" s="138"/>
      <c r="AR46" s="138"/>
      <c r="AS46" s="138"/>
      <c r="AT46" s="138"/>
      <c r="AU46" s="138"/>
      <c r="AV46" s="138"/>
      <c r="AW46" s="228"/>
      <c r="AX46" s="532"/>
      <c r="AY46" s="533"/>
      <c r="AZ46" s="492"/>
      <c r="BA46" s="493"/>
      <c r="BB46" s="494"/>
      <c r="BC46" s="494"/>
      <c r="BD46" s="494"/>
      <c r="BE46" s="494"/>
      <c r="BF46" s="494"/>
      <c r="BG46" s="495"/>
    </row>
    <row r="47" spans="1:59" s="42" customFormat="1" ht="20.25" customHeight="1" x14ac:dyDescent="0.2">
      <c r="A47" s="514"/>
      <c r="B47" s="516"/>
      <c r="C47" s="516"/>
      <c r="D47" s="516"/>
      <c r="E47" s="516"/>
      <c r="F47" s="517"/>
      <c r="G47" s="139"/>
      <c r="H47" s="519"/>
      <c r="I47" s="520"/>
      <c r="J47" s="523"/>
      <c r="K47" s="524"/>
      <c r="L47" s="524"/>
      <c r="M47" s="524"/>
      <c r="N47" s="524"/>
      <c r="O47" s="525"/>
      <c r="P47" s="500" t="s">
        <v>204</v>
      </c>
      <c r="Q47" s="501"/>
      <c r="R47" s="502"/>
      <c r="S47" s="223" t="str">
        <f>IF(S46="","",VLOOKUP(S46,'④【再開】シフト記号表（勤務時間帯）【通所】'!$C$6:$K$35,9,FALSE))</f>
        <v/>
      </c>
      <c r="T47" s="140" t="str">
        <f>IF(T46="","",VLOOKUP(T46,'④【再開】シフト記号表（勤務時間帯）【通所】'!$C$6:$K$35,9,FALSE))</f>
        <v/>
      </c>
      <c r="U47" s="140" t="str">
        <f>IF(U46="","",VLOOKUP(U46,'④【再開】シフト記号表（勤務時間帯）【通所】'!$C$6:$K$35,9,FALSE))</f>
        <v/>
      </c>
      <c r="V47" s="140" t="str">
        <f>IF(V46="","",VLOOKUP(V46,'④【再開】シフト記号表（勤務時間帯）【通所】'!$C$6:$K$35,9,FALSE))</f>
        <v/>
      </c>
      <c r="W47" s="140" t="str">
        <f>IF(W46="","",VLOOKUP(W46,'④【再開】シフト記号表（勤務時間帯）【通所】'!$C$6:$K$35,9,FALSE))</f>
        <v/>
      </c>
      <c r="X47" s="140" t="str">
        <f>IF(X46="","",VLOOKUP(X46,'④【再開】シフト記号表（勤務時間帯）【通所】'!$C$6:$K$35,9,FALSE))</f>
        <v/>
      </c>
      <c r="Y47" s="140" t="str">
        <f>IF(Y46="","",VLOOKUP(Y46,'④【再開】シフト記号表（勤務時間帯）【通所】'!$C$6:$K$35,9,FALSE))</f>
        <v/>
      </c>
      <c r="Z47" s="140" t="str">
        <f>IF(Z46="","",VLOOKUP(Z46,'④【再開】シフト記号表（勤務時間帯）【通所】'!$C$6:$K$35,9,FALSE))</f>
        <v/>
      </c>
      <c r="AA47" s="140" t="str">
        <f>IF(AA46="","",VLOOKUP(AA46,'④【再開】シフト記号表（勤務時間帯）【通所】'!$C$6:$K$35,9,FALSE))</f>
        <v/>
      </c>
      <c r="AB47" s="140" t="str">
        <f>IF(AB46="","",VLOOKUP(AB46,'④【再開】シフト記号表（勤務時間帯）【通所】'!$C$6:$K$35,9,FALSE))</f>
        <v/>
      </c>
      <c r="AC47" s="140" t="str">
        <f>IF(AC46="","",VLOOKUP(AC46,'④【再開】シフト記号表（勤務時間帯）【通所】'!$C$6:$K$35,9,FALSE))</f>
        <v/>
      </c>
      <c r="AD47" s="140" t="str">
        <f>IF(AD46="","",VLOOKUP(AD46,'④【再開】シフト記号表（勤務時間帯）【通所】'!$C$6:$K$35,9,FALSE))</f>
        <v/>
      </c>
      <c r="AE47" s="140" t="str">
        <f>IF(AE46="","",VLOOKUP(AE46,'④【再開】シフト記号表（勤務時間帯）【通所】'!$C$6:$K$35,9,FALSE))</f>
        <v/>
      </c>
      <c r="AF47" s="140" t="str">
        <f>IF(AF46="","",VLOOKUP(AF46,'④【再開】シフト記号表（勤務時間帯）【通所】'!$C$6:$K$35,9,FALSE))</f>
        <v/>
      </c>
      <c r="AG47" s="140" t="str">
        <f>IF(AG46="","",VLOOKUP(AG46,'④【再開】シフト記号表（勤務時間帯）【通所】'!$C$6:$K$35,9,FALSE))</f>
        <v/>
      </c>
      <c r="AH47" s="140" t="str">
        <f>IF(AH46="","",VLOOKUP(AH46,'④【再開】シフト記号表（勤務時間帯）【通所】'!$C$6:$K$35,9,FALSE))</f>
        <v/>
      </c>
      <c r="AI47" s="140" t="str">
        <f>IF(AI46="","",VLOOKUP(AI46,'④【再開】シフト記号表（勤務時間帯）【通所】'!$C$6:$K$35,9,FALSE))</f>
        <v/>
      </c>
      <c r="AJ47" s="140" t="str">
        <f>IF(AJ46="","",VLOOKUP(AJ46,'④【再開】シフト記号表（勤務時間帯）【通所】'!$C$6:$K$35,9,FALSE))</f>
        <v/>
      </c>
      <c r="AK47" s="140" t="str">
        <f>IF(AK46="","",VLOOKUP(AK46,'④【再開】シフト記号表（勤務時間帯）【通所】'!$C$6:$K$35,9,FALSE))</f>
        <v/>
      </c>
      <c r="AL47" s="140" t="str">
        <f>IF(AL46="","",VLOOKUP(AL46,'④【再開】シフト記号表（勤務時間帯）【通所】'!$C$6:$K$35,9,FALSE))</f>
        <v/>
      </c>
      <c r="AM47" s="140" t="str">
        <f>IF(AM46="","",VLOOKUP(AM46,'④【再開】シフト記号表（勤務時間帯）【通所】'!$C$6:$K$35,9,FALSE))</f>
        <v/>
      </c>
      <c r="AN47" s="140" t="str">
        <f>IF(AN46="","",VLOOKUP(AN46,'④【再開】シフト記号表（勤務時間帯）【通所】'!$C$6:$K$35,9,FALSE))</f>
        <v/>
      </c>
      <c r="AO47" s="140" t="str">
        <f>IF(AO46="","",VLOOKUP(AO46,'④【再開】シフト記号表（勤務時間帯）【通所】'!$C$6:$K$35,9,FALSE))</f>
        <v/>
      </c>
      <c r="AP47" s="140" t="str">
        <f>IF(AP46="","",VLOOKUP(AP46,'④【再開】シフト記号表（勤務時間帯）【通所】'!$C$6:$K$35,9,FALSE))</f>
        <v/>
      </c>
      <c r="AQ47" s="140" t="str">
        <f>IF(AQ46="","",VLOOKUP(AQ46,'④【再開】シフト記号表（勤務時間帯）【通所】'!$C$6:$K$35,9,FALSE))</f>
        <v/>
      </c>
      <c r="AR47" s="140" t="str">
        <f>IF(AR46="","",VLOOKUP(AR46,'④【再開】シフト記号表（勤務時間帯）【通所】'!$C$6:$K$35,9,FALSE))</f>
        <v/>
      </c>
      <c r="AS47" s="140" t="str">
        <f>IF(AS46="","",VLOOKUP(AS46,'④【再開】シフト記号表（勤務時間帯）【通所】'!$C$6:$K$35,9,FALSE))</f>
        <v/>
      </c>
      <c r="AT47" s="140" t="str">
        <f>IF(AT46="","",VLOOKUP(AT46,'④【再開】シフト記号表（勤務時間帯）【通所】'!$C$6:$K$35,9,FALSE))</f>
        <v/>
      </c>
      <c r="AU47" s="140" t="str">
        <f>IF(AU46="","",VLOOKUP(AU46,'④【再開】シフト記号表（勤務時間帯）【通所】'!$C$6:$K$35,9,FALSE))</f>
        <v/>
      </c>
      <c r="AV47" s="140" t="str">
        <f>IF(AV46="","",VLOOKUP(AV46,'④【再開】シフト記号表（勤務時間帯）【通所】'!$C$6:$K$35,9,FALSE))</f>
        <v/>
      </c>
      <c r="AW47" s="224" t="str">
        <f>IF(AW46="","",VLOOKUP(AW46,'④【再開】シフト記号表（勤務時間帯）【通所】'!$C$6:$K$35,9,FALSE))</f>
        <v/>
      </c>
      <c r="AX47" s="503">
        <f>IF($BB$4="４週",SUM(S47:AT47),IF($BB$4="暦月",SUM(S47:AW47),""))</f>
        <v>0</v>
      </c>
      <c r="AY47" s="504"/>
      <c r="AZ47" s="505">
        <f>IF($BB$4="４週",AX47/4,IF($BB$4="暦月",AX47/($BB$7/7),""))</f>
        <v>0</v>
      </c>
      <c r="BA47" s="506"/>
      <c r="BB47" s="496"/>
      <c r="BC47" s="496"/>
      <c r="BD47" s="496"/>
      <c r="BE47" s="496"/>
      <c r="BF47" s="496"/>
      <c r="BG47" s="497"/>
    </row>
    <row r="48" spans="1:59" s="42" customFormat="1" ht="20.25" customHeight="1" thickBot="1" x14ac:dyDescent="0.25">
      <c r="A48" s="514"/>
      <c r="B48" s="543"/>
      <c r="C48" s="543"/>
      <c r="D48" s="543"/>
      <c r="E48" s="543"/>
      <c r="F48" s="544"/>
      <c r="G48" s="141">
        <f>B46</f>
        <v>0</v>
      </c>
      <c r="H48" s="545"/>
      <c r="I48" s="546"/>
      <c r="J48" s="547"/>
      <c r="K48" s="548"/>
      <c r="L48" s="548"/>
      <c r="M48" s="548"/>
      <c r="N48" s="548"/>
      <c r="O48" s="549"/>
      <c r="P48" s="536" t="s">
        <v>205</v>
      </c>
      <c r="Q48" s="537"/>
      <c r="R48" s="538"/>
      <c r="S48" s="225" t="str">
        <f>IF(S46="","",VLOOKUP(S46,'④【再開】シフト記号表（勤務時間帯）【通所】'!$C$6:$U$35,19,FALSE))</f>
        <v/>
      </c>
      <c r="T48" s="142" t="str">
        <f>IF(T46="","",VLOOKUP(T46,'④【再開】シフト記号表（勤務時間帯）【通所】'!$C$6:$U$35,19,FALSE))</f>
        <v/>
      </c>
      <c r="U48" s="142" t="str">
        <f>IF(U46="","",VLOOKUP(U46,'④【再開】シフト記号表（勤務時間帯）【通所】'!$C$6:$U$35,19,FALSE))</f>
        <v/>
      </c>
      <c r="V48" s="142" t="str">
        <f>IF(V46="","",VLOOKUP(V46,'④【再開】シフト記号表（勤務時間帯）【通所】'!$C$6:$U$35,19,FALSE))</f>
        <v/>
      </c>
      <c r="W48" s="142" t="str">
        <f>IF(W46="","",VLOOKUP(W46,'④【再開】シフト記号表（勤務時間帯）【通所】'!$C$6:$U$35,19,FALSE))</f>
        <v/>
      </c>
      <c r="X48" s="142" t="str">
        <f>IF(X46="","",VLOOKUP(X46,'④【再開】シフト記号表（勤務時間帯）【通所】'!$C$6:$U$35,19,FALSE))</f>
        <v/>
      </c>
      <c r="Y48" s="142" t="str">
        <f>IF(Y46="","",VLOOKUP(Y46,'④【再開】シフト記号表（勤務時間帯）【通所】'!$C$6:$U$35,19,FALSE))</f>
        <v/>
      </c>
      <c r="Z48" s="142" t="str">
        <f>IF(Z46="","",VLOOKUP(Z46,'④【再開】シフト記号表（勤務時間帯）【通所】'!$C$6:$U$35,19,FALSE))</f>
        <v/>
      </c>
      <c r="AA48" s="142" t="str">
        <f>IF(AA46="","",VLOOKUP(AA46,'④【再開】シフト記号表（勤務時間帯）【通所】'!$C$6:$U$35,19,FALSE))</f>
        <v/>
      </c>
      <c r="AB48" s="142" t="str">
        <f>IF(AB46="","",VLOOKUP(AB46,'④【再開】シフト記号表（勤務時間帯）【通所】'!$C$6:$U$35,19,FALSE))</f>
        <v/>
      </c>
      <c r="AC48" s="142" t="str">
        <f>IF(AC46="","",VLOOKUP(AC46,'④【再開】シフト記号表（勤務時間帯）【通所】'!$C$6:$U$35,19,FALSE))</f>
        <v/>
      </c>
      <c r="AD48" s="142" t="str">
        <f>IF(AD46="","",VLOOKUP(AD46,'④【再開】シフト記号表（勤務時間帯）【通所】'!$C$6:$U$35,19,FALSE))</f>
        <v/>
      </c>
      <c r="AE48" s="142" t="str">
        <f>IF(AE46="","",VLOOKUP(AE46,'④【再開】シフト記号表（勤務時間帯）【通所】'!$C$6:$U$35,19,FALSE))</f>
        <v/>
      </c>
      <c r="AF48" s="142" t="str">
        <f>IF(AF46="","",VLOOKUP(AF46,'④【再開】シフト記号表（勤務時間帯）【通所】'!$C$6:$U$35,19,FALSE))</f>
        <v/>
      </c>
      <c r="AG48" s="142" t="str">
        <f>IF(AG46="","",VLOOKUP(AG46,'④【再開】シフト記号表（勤務時間帯）【通所】'!$C$6:$U$35,19,FALSE))</f>
        <v/>
      </c>
      <c r="AH48" s="142" t="str">
        <f>IF(AH46="","",VLOOKUP(AH46,'④【再開】シフト記号表（勤務時間帯）【通所】'!$C$6:$U$35,19,FALSE))</f>
        <v/>
      </c>
      <c r="AI48" s="142" t="str">
        <f>IF(AI46="","",VLOOKUP(AI46,'④【再開】シフト記号表（勤務時間帯）【通所】'!$C$6:$U$35,19,FALSE))</f>
        <v/>
      </c>
      <c r="AJ48" s="142" t="str">
        <f>IF(AJ46="","",VLOOKUP(AJ46,'④【再開】シフト記号表（勤務時間帯）【通所】'!$C$6:$U$35,19,FALSE))</f>
        <v/>
      </c>
      <c r="AK48" s="142" t="str">
        <f>IF(AK46="","",VLOOKUP(AK46,'④【再開】シフト記号表（勤務時間帯）【通所】'!$C$6:$U$35,19,FALSE))</f>
        <v/>
      </c>
      <c r="AL48" s="142" t="str">
        <f>IF(AL46="","",VLOOKUP(AL46,'④【再開】シフト記号表（勤務時間帯）【通所】'!$C$6:$U$35,19,FALSE))</f>
        <v/>
      </c>
      <c r="AM48" s="142" t="str">
        <f>IF(AM46="","",VLOOKUP(AM46,'④【再開】シフト記号表（勤務時間帯）【通所】'!$C$6:$U$35,19,FALSE))</f>
        <v/>
      </c>
      <c r="AN48" s="142" t="str">
        <f>IF(AN46="","",VLOOKUP(AN46,'④【再開】シフト記号表（勤務時間帯）【通所】'!$C$6:$U$35,19,FALSE))</f>
        <v/>
      </c>
      <c r="AO48" s="142" t="str">
        <f>IF(AO46="","",VLOOKUP(AO46,'④【再開】シフト記号表（勤務時間帯）【通所】'!$C$6:$U$35,19,FALSE))</f>
        <v/>
      </c>
      <c r="AP48" s="142" t="str">
        <f>IF(AP46="","",VLOOKUP(AP46,'④【再開】シフト記号表（勤務時間帯）【通所】'!$C$6:$U$35,19,FALSE))</f>
        <v/>
      </c>
      <c r="AQ48" s="142" t="str">
        <f>IF(AQ46="","",VLOOKUP(AQ46,'④【再開】シフト記号表（勤務時間帯）【通所】'!$C$6:$U$35,19,FALSE))</f>
        <v/>
      </c>
      <c r="AR48" s="142" t="str">
        <f>IF(AR46="","",VLOOKUP(AR46,'④【再開】シフト記号表（勤務時間帯）【通所】'!$C$6:$U$35,19,FALSE))</f>
        <v/>
      </c>
      <c r="AS48" s="142" t="str">
        <f>IF(AS46="","",VLOOKUP(AS46,'④【再開】シフト記号表（勤務時間帯）【通所】'!$C$6:$U$35,19,FALSE))</f>
        <v/>
      </c>
      <c r="AT48" s="142" t="str">
        <f>IF(AT46="","",VLOOKUP(AT46,'④【再開】シフト記号表（勤務時間帯）【通所】'!$C$6:$U$35,19,FALSE))</f>
        <v/>
      </c>
      <c r="AU48" s="142" t="str">
        <f>IF(AU46="","",VLOOKUP(AU46,'④【再開】シフト記号表（勤務時間帯）【通所】'!$C$6:$U$35,19,FALSE))</f>
        <v/>
      </c>
      <c r="AV48" s="142" t="str">
        <f>IF(AV46="","",VLOOKUP(AV46,'④【再開】シフト記号表（勤務時間帯）【通所】'!$C$6:$U$35,19,FALSE))</f>
        <v/>
      </c>
      <c r="AW48" s="226" t="str">
        <f>IF(AW46="","",VLOOKUP(AW46,'④【再開】シフト記号表（勤務時間帯）【通所】'!$C$6:$U$35,19,FALSE))</f>
        <v/>
      </c>
      <c r="AX48" s="539">
        <f>IF($BB$4="４週",SUM(S48:AT48),IF($BB$4="暦月",SUM(S48:AW48),""))</f>
        <v>0</v>
      </c>
      <c r="AY48" s="540"/>
      <c r="AZ48" s="541">
        <f>IF($BB$4="４週",AX48/4,IF($BB$4="暦月",AX48/($BB$7/7),""))</f>
        <v>0</v>
      </c>
      <c r="BA48" s="542"/>
      <c r="BB48" s="534"/>
      <c r="BC48" s="534"/>
      <c r="BD48" s="534"/>
      <c r="BE48" s="534"/>
      <c r="BF48" s="534"/>
      <c r="BG48" s="535"/>
    </row>
    <row r="49" spans="1:59" s="42" customFormat="1" ht="20.25" customHeight="1" x14ac:dyDescent="0.2">
      <c r="A49" s="514">
        <v>12</v>
      </c>
      <c r="B49" s="516"/>
      <c r="C49" s="516"/>
      <c r="D49" s="516"/>
      <c r="E49" s="516"/>
      <c r="F49" s="517"/>
      <c r="G49" s="139"/>
      <c r="H49" s="519"/>
      <c r="I49" s="520"/>
      <c r="J49" s="523"/>
      <c r="K49" s="524"/>
      <c r="L49" s="524"/>
      <c r="M49" s="524"/>
      <c r="N49" s="524"/>
      <c r="O49" s="525"/>
      <c r="P49" s="529" t="s">
        <v>203</v>
      </c>
      <c r="Q49" s="530"/>
      <c r="R49" s="531"/>
      <c r="S49" s="227"/>
      <c r="T49" s="138"/>
      <c r="U49" s="138"/>
      <c r="V49" s="138"/>
      <c r="W49" s="138"/>
      <c r="X49" s="138"/>
      <c r="Y49" s="138"/>
      <c r="Z49" s="138"/>
      <c r="AA49" s="138"/>
      <c r="AB49" s="138"/>
      <c r="AC49" s="138"/>
      <c r="AD49" s="138"/>
      <c r="AE49" s="138"/>
      <c r="AF49" s="138"/>
      <c r="AG49" s="138"/>
      <c r="AH49" s="138"/>
      <c r="AI49" s="138"/>
      <c r="AJ49" s="138"/>
      <c r="AK49" s="138"/>
      <c r="AL49" s="138"/>
      <c r="AM49" s="138"/>
      <c r="AN49" s="138"/>
      <c r="AO49" s="138"/>
      <c r="AP49" s="138"/>
      <c r="AQ49" s="138"/>
      <c r="AR49" s="138"/>
      <c r="AS49" s="138"/>
      <c r="AT49" s="138"/>
      <c r="AU49" s="138"/>
      <c r="AV49" s="138"/>
      <c r="AW49" s="228"/>
      <c r="AX49" s="532"/>
      <c r="AY49" s="533"/>
      <c r="AZ49" s="492"/>
      <c r="BA49" s="493"/>
      <c r="BB49" s="494"/>
      <c r="BC49" s="494"/>
      <c r="BD49" s="494"/>
      <c r="BE49" s="494"/>
      <c r="BF49" s="494"/>
      <c r="BG49" s="495"/>
    </row>
    <row r="50" spans="1:59" s="42" customFormat="1" ht="20.25" customHeight="1" x14ac:dyDescent="0.2">
      <c r="A50" s="514"/>
      <c r="B50" s="516"/>
      <c r="C50" s="516"/>
      <c r="D50" s="516"/>
      <c r="E50" s="516"/>
      <c r="F50" s="517"/>
      <c r="G50" s="139"/>
      <c r="H50" s="519"/>
      <c r="I50" s="520"/>
      <c r="J50" s="523"/>
      <c r="K50" s="524"/>
      <c r="L50" s="524"/>
      <c r="M50" s="524"/>
      <c r="N50" s="524"/>
      <c r="O50" s="525"/>
      <c r="P50" s="500" t="s">
        <v>204</v>
      </c>
      <c r="Q50" s="501"/>
      <c r="R50" s="502"/>
      <c r="S50" s="223" t="str">
        <f>IF(S49="","",VLOOKUP(S49,'④【再開】シフト記号表（勤務時間帯）【通所】'!$C$6:$K$35,9,FALSE))</f>
        <v/>
      </c>
      <c r="T50" s="140" t="str">
        <f>IF(T49="","",VLOOKUP(T49,'④【再開】シフト記号表（勤務時間帯）【通所】'!$C$6:$K$35,9,FALSE))</f>
        <v/>
      </c>
      <c r="U50" s="140" t="str">
        <f>IF(U49="","",VLOOKUP(U49,'④【再開】シフト記号表（勤務時間帯）【通所】'!$C$6:$K$35,9,FALSE))</f>
        <v/>
      </c>
      <c r="V50" s="140" t="str">
        <f>IF(V49="","",VLOOKUP(V49,'④【再開】シフト記号表（勤務時間帯）【通所】'!$C$6:$K$35,9,FALSE))</f>
        <v/>
      </c>
      <c r="W50" s="140" t="str">
        <f>IF(W49="","",VLOOKUP(W49,'④【再開】シフト記号表（勤務時間帯）【通所】'!$C$6:$K$35,9,FALSE))</f>
        <v/>
      </c>
      <c r="X50" s="140" t="str">
        <f>IF(X49="","",VLOOKUP(X49,'④【再開】シフト記号表（勤務時間帯）【通所】'!$C$6:$K$35,9,FALSE))</f>
        <v/>
      </c>
      <c r="Y50" s="140" t="str">
        <f>IF(Y49="","",VLOOKUP(Y49,'④【再開】シフト記号表（勤務時間帯）【通所】'!$C$6:$K$35,9,FALSE))</f>
        <v/>
      </c>
      <c r="Z50" s="140" t="str">
        <f>IF(Z49="","",VLOOKUP(Z49,'④【再開】シフト記号表（勤務時間帯）【通所】'!$C$6:$K$35,9,FALSE))</f>
        <v/>
      </c>
      <c r="AA50" s="140" t="str">
        <f>IF(AA49="","",VLOOKUP(AA49,'④【再開】シフト記号表（勤務時間帯）【通所】'!$C$6:$K$35,9,FALSE))</f>
        <v/>
      </c>
      <c r="AB50" s="140" t="str">
        <f>IF(AB49="","",VLOOKUP(AB49,'④【再開】シフト記号表（勤務時間帯）【通所】'!$C$6:$K$35,9,FALSE))</f>
        <v/>
      </c>
      <c r="AC50" s="140" t="str">
        <f>IF(AC49="","",VLOOKUP(AC49,'④【再開】シフト記号表（勤務時間帯）【通所】'!$C$6:$K$35,9,FALSE))</f>
        <v/>
      </c>
      <c r="AD50" s="140" t="str">
        <f>IF(AD49="","",VLOOKUP(AD49,'④【再開】シフト記号表（勤務時間帯）【通所】'!$C$6:$K$35,9,FALSE))</f>
        <v/>
      </c>
      <c r="AE50" s="140" t="str">
        <f>IF(AE49="","",VLOOKUP(AE49,'④【再開】シフト記号表（勤務時間帯）【通所】'!$C$6:$K$35,9,FALSE))</f>
        <v/>
      </c>
      <c r="AF50" s="140" t="str">
        <f>IF(AF49="","",VLOOKUP(AF49,'④【再開】シフト記号表（勤務時間帯）【通所】'!$C$6:$K$35,9,FALSE))</f>
        <v/>
      </c>
      <c r="AG50" s="140" t="str">
        <f>IF(AG49="","",VLOOKUP(AG49,'④【再開】シフト記号表（勤務時間帯）【通所】'!$C$6:$K$35,9,FALSE))</f>
        <v/>
      </c>
      <c r="AH50" s="140" t="str">
        <f>IF(AH49="","",VLOOKUP(AH49,'④【再開】シフト記号表（勤務時間帯）【通所】'!$C$6:$K$35,9,FALSE))</f>
        <v/>
      </c>
      <c r="AI50" s="140" t="str">
        <f>IF(AI49="","",VLOOKUP(AI49,'④【再開】シフト記号表（勤務時間帯）【通所】'!$C$6:$K$35,9,FALSE))</f>
        <v/>
      </c>
      <c r="AJ50" s="140" t="str">
        <f>IF(AJ49="","",VLOOKUP(AJ49,'④【再開】シフト記号表（勤務時間帯）【通所】'!$C$6:$K$35,9,FALSE))</f>
        <v/>
      </c>
      <c r="AK50" s="140" t="str">
        <f>IF(AK49="","",VLOOKUP(AK49,'④【再開】シフト記号表（勤務時間帯）【通所】'!$C$6:$K$35,9,FALSE))</f>
        <v/>
      </c>
      <c r="AL50" s="140" t="str">
        <f>IF(AL49="","",VLOOKUP(AL49,'④【再開】シフト記号表（勤務時間帯）【通所】'!$C$6:$K$35,9,FALSE))</f>
        <v/>
      </c>
      <c r="AM50" s="140" t="str">
        <f>IF(AM49="","",VLOOKUP(AM49,'④【再開】シフト記号表（勤務時間帯）【通所】'!$C$6:$K$35,9,FALSE))</f>
        <v/>
      </c>
      <c r="AN50" s="140" t="str">
        <f>IF(AN49="","",VLOOKUP(AN49,'④【再開】シフト記号表（勤務時間帯）【通所】'!$C$6:$K$35,9,FALSE))</f>
        <v/>
      </c>
      <c r="AO50" s="140" t="str">
        <f>IF(AO49="","",VLOOKUP(AO49,'④【再開】シフト記号表（勤務時間帯）【通所】'!$C$6:$K$35,9,FALSE))</f>
        <v/>
      </c>
      <c r="AP50" s="140" t="str">
        <f>IF(AP49="","",VLOOKUP(AP49,'④【再開】シフト記号表（勤務時間帯）【通所】'!$C$6:$K$35,9,FALSE))</f>
        <v/>
      </c>
      <c r="AQ50" s="140" t="str">
        <f>IF(AQ49="","",VLOOKUP(AQ49,'④【再開】シフト記号表（勤務時間帯）【通所】'!$C$6:$K$35,9,FALSE))</f>
        <v/>
      </c>
      <c r="AR50" s="140" t="str">
        <f>IF(AR49="","",VLOOKUP(AR49,'④【再開】シフト記号表（勤務時間帯）【通所】'!$C$6:$K$35,9,FALSE))</f>
        <v/>
      </c>
      <c r="AS50" s="140" t="str">
        <f>IF(AS49="","",VLOOKUP(AS49,'④【再開】シフト記号表（勤務時間帯）【通所】'!$C$6:$K$35,9,FALSE))</f>
        <v/>
      </c>
      <c r="AT50" s="140" t="str">
        <f>IF(AT49="","",VLOOKUP(AT49,'④【再開】シフト記号表（勤務時間帯）【通所】'!$C$6:$K$35,9,FALSE))</f>
        <v/>
      </c>
      <c r="AU50" s="140" t="str">
        <f>IF(AU49="","",VLOOKUP(AU49,'④【再開】シフト記号表（勤務時間帯）【通所】'!$C$6:$K$35,9,FALSE))</f>
        <v/>
      </c>
      <c r="AV50" s="140" t="str">
        <f>IF(AV49="","",VLOOKUP(AV49,'④【再開】シフト記号表（勤務時間帯）【通所】'!$C$6:$K$35,9,FALSE))</f>
        <v/>
      </c>
      <c r="AW50" s="224" t="str">
        <f>IF(AW49="","",VLOOKUP(AW49,'④【再開】シフト記号表（勤務時間帯）【通所】'!$C$6:$K$35,9,FALSE))</f>
        <v/>
      </c>
      <c r="AX50" s="503">
        <f>IF($BB$4="４週",SUM(S50:AT50),IF($BB$4="暦月",SUM(S50:AW50),""))</f>
        <v>0</v>
      </c>
      <c r="AY50" s="504"/>
      <c r="AZ50" s="505">
        <f>IF($BB$4="４週",AX50/4,IF($BB$4="暦月",AX50/($BB$7/7),""))</f>
        <v>0</v>
      </c>
      <c r="BA50" s="506"/>
      <c r="BB50" s="496"/>
      <c r="BC50" s="496"/>
      <c r="BD50" s="496"/>
      <c r="BE50" s="496"/>
      <c r="BF50" s="496"/>
      <c r="BG50" s="497"/>
    </row>
    <row r="51" spans="1:59" s="42" customFormat="1" ht="20.25" customHeight="1" thickBot="1" x14ac:dyDescent="0.25">
      <c r="A51" s="515"/>
      <c r="B51" s="462"/>
      <c r="C51" s="462"/>
      <c r="D51" s="462"/>
      <c r="E51" s="462"/>
      <c r="F51" s="518"/>
      <c r="G51" s="143">
        <f>B49</f>
        <v>0</v>
      </c>
      <c r="H51" s="521"/>
      <c r="I51" s="522"/>
      <c r="J51" s="526"/>
      <c r="K51" s="527"/>
      <c r="L51" s="527"/>
      <c r="M51" s="527"/>
      <c r="N51" s="527"/>
      <c r="O51" s="528"/>
      <c r="P51" s="507" t="s">
        <v>205</v>
      </c>
      <c r="Q51" s="508"/>
      <c r="R51" s="509"/>
      <c r="S51" s="229" t="str">
        <f>IF(S49="","",VLOOKUP(S49,'④【再開】シフト記号表（勤務時間帯）【通所】'!$C$6:$U$35,19,FALSE))</f>
        <v/>
      </c>
      <c r="T51" s="144" t="str">
        <f>IF(T49="","",VLOOKUP(T49,'④【再開】シフト記号表（勤務時間帯）【通所】'!$C$6:$U$35,19,FALSE))</f>
        <v/>
      </c>
      <c r="U51" s="144" t="str">
        <f>IF(U49="","",VLOOKUP(U49,'④【再開】シフト記号表（勤務時間帯）【通所】'!$C$6:$U$35,19,FALSE))</f>
        <v/>
      </c>
      <c r="V51" s="144" t="str">
        <f>IF(V49="","",VLOOKUP(V49,'④【再開】シフト記号表（勤務時間帯）【通所】'!$C$6:$U$35,19,FALSE))</f>
        <v/>
      </c>
      <c r="W51" s="144" t="str">
        <f>IF(W49="","",VLOOKUP(W49,'④【再開】シフト記号表（勤務時間帯）【通所】'!$C$6:$U$35,19,FALSE))</f>
        <v/>
      </c>
      <c r="X51" s="144" t="str">
        <f>IF(X49="","",VLOOKUP(X49,'④【再開】シフト記号表（勤務時間帯）【通所】'!$C$6:$U$35,19,FALSE))</f>
        <v/>
      </c>
      <c r="Y51" s="144" t="str">
        <f>IF(Y49="","",VLOOKUP(Y49,'④【再開】シフト記号表（勤務時間帯）【通所】'!$C$6:$U$35,19,FALSE))</f>
        <v/>
      </c>
      <c r="Z51" s="144" t="str">
        <f>IF(Z49="","",VLOOKUP(Z49,'④【再開】シフト記号表（勤務時間帯）【通所】'!$C$6:$U$35,19,FALSE))</f>
        <v/>
      </c>
      <c r="AA51" s="144" t="str">
        <f>IF(AA49="","",VLOOKUP(AA49,'④【再開】シフト記号表（勤務時間帯）【通所】'!$C$6:$U$35,19,FALSE))</f>
        <v/>
      </c>
      <c r="AB51" s="144" t="str">
        <f>IF(AB49="","",VLOOKUP(AB49,'④【再開】シフト記号表（勤務時間帯）【通所】'!$C$6:$U$35,19,FALSE))</f>
        <v/>
      </c>
      <c r="AC51" s="144" t="str">
        <f>IF(AC49="","",VLOOKUP(AC49,'④【再開】シフト記号表（勤務時間帯）【通所】'!$C$6:$U$35,19,FALSE))</f>
        <v/>
      </c>
      <c r="AD51" s="144" t="str">
        <f>IF(AD49="","",VLOOKUP(AD49,'④【再開】シフト記号表（勤務時間帯）【通所】'!$C$6:$U$35,19,FALSE))</f>
        <v/>
      </c>
      <c r="AE51" s="144" t="str">
        <f>IF(AE49="","",VLOOKUP(AE49,'④【再開】シフト記号表（勤務時間帯）【通所】'!$C$6:$U$35,19,FALSE))</f>
        <v/>
      </c>
      <c r="AF51" s="144" t="str">
        <f>IF(AF49="","",VLOOKUP(AF49,'④【再開】シフト記号表（勤務時間帯）【通所】'!$C$6:$U$35,19,FALSE))</f>
        <v/>
      </c>
      <c r="AG51" s="144" t="str">
        <f>IF(AG49="","",VLOOKUP(AG49,'④【再開】シフト記号表（勤務時間帯）【通所】'!$C$6:$U$35,19,FALSE))</f>
        <v/>
      </c>
      <c r="AH51" s="144" t="str">
        <f>IF(AH49="","",VLOOKUP(AH49,'④【再開】シフト記号表（勤務時間帯）【通所】'!$C$6:$U$35,19,FALSE))</f>
        <v/>
      </c>
      <c r="AI51" s="144" t="str">
        <f>IF(AI49="","",VLOOKUP(AI49,'④【再開】シフト記号表（勤務時間帯）【通所】'!$C$6:$U$35,19,FALSE))</f>
        <v/>
      </c>
      <c r="AJ51" s="144" t="str">
        <f>IF(AJ49="","",VLOOKUP(AJ49,'④【再開】シフト記号表（勤務時間帯）【通所】'!$C$6:$U$35,19,FALSE))</f>
        <v/>
      </c>
      <c r="AK51" s="144" t="str">
        <f>IF(AK49="","",VLOOKUP(AK49,'④【再開】シフト記号表（勤務時間帯）【通所】'!$C$6:$U$35,19,FALSE))</f>
        <v/>
      </c>
      <c r="AL51" s="144" t="str">
        <f>IF(AL49="","",VLOOKUP(AL49,'④【再開】シフト記号表（勤務時間帯）【通所】'!$C$6:$U$35,19,FALSE))</f>
        <v/>
      </c>
      <c r="AM51" s="144" t="str">
        <f>IF(AM49="","",VLOOKUP(AM49,'④【再開】シフト記号表（勤務時間帯）【通所】'!$C$6:$U$35,19,FALSE))</f>
        <v/>
      </c>
      <c r="AN51" s="144" t="str">
        <f>IF(AN49="","",VLOOKUP(AN49,'④【再開】シフト記号表（勤務時間帯）【通所】'!$C$6:$U$35,19,FALSE))</f>
        <v/>
      </c>
      <c r="AO51" s="144" t="str">
        <f>IF(AO49="","",VLOOKUP(AO49,'④【再開】シフト記号表（勤務時間帯）【通所】'!$C$6:$U$35,19,FALSE))</f>
        <v/>
      </c>
      <c r="AP51" s="144" t="str">
        <f>IF(AP49="","",VLOOKUP(AP49,'④【再開】シフト記号表（勤務時間帯）【通所】'!$C$6:$U$35,19,FALSE))</f>
        <v/>
      </c>
      <c r="AQ51" s="144" t="str">
        <f>IF(AQ49="","",VLOOKUP(AQ49,'④【再開】シフト記号表（勤務時間帯）【通所】'!$C$6:$U$35,19,FALSE))</f>
        <v/>
      </c>
      <c r="AR51" s="144" t="str">
        <f>IF(AR49="","",VLOOKUP(AR49,'④【再開】シフト記号表（勤務時間帯）【通所】'!$C$6:$U$35,19,FALSE))</f>
        <v/>
      </c>
      <c r="AS51" s="144" t="str">
        <f>IF(AS49="","",VLOOKUP(AS49,'④【再開】シフト記号表（勤務時間帯）【通所】'!$C$6:$U$35,19,FALSE))</f>
        <v/>
      </c>
      <c r="AT51" s="144" t="str">
        <f>IF(AT49="","",VLOOKUP(AT49,'④【再開】シフト記号表（勤務時間帯）【通所】'!$C$6:$U$35,19,FALSE))</f>
        <v/>
      </c>
      <c r="AU51" s="144" t="str">
        <f>IF(AU49="","",VLOOKUP(AU49,'④【再開】シフト記号表（勤務時間帯）【通所】'!$C$6:$U$35,19,FALSE))</f>
        <v/>
      </c>
      <c r="AV51" s="144" t="str">
        <f>IF(AV49="","",VLOOKUP(AV49,'④【再開】シフト記号表（勤務時間帯）【通所】'!$C$6:$U$35,19,FALSE))</f>
        <v/>
      </c>
      <c r="AW51" s="230" t="str">
        <f>IF(AW49="","",VLOOKUP(AW49,'④【再開】シフト記号表（勤務時間帯）【通所】'!$C$6:$U$35,19,FALSE))</f>
        <v/>
      </c>
      <c r="AX51" s="510">
        <f>IF($BB$4="４週",SUM(S51:AT51),IF($BB$4="暦月",SUM(S51:AW51),""))</f>
        <v>0</v>
      </c>
      <c r="AY51" s="511"/>
      <c r="AZ51" s="512">
        <f>IF($BB$4="４週",AX51/4,IF($BB$4="暦月",AX51/($BB$7/7),""))</f>
        <v>0</v>
      </c>
      <c r="BA51" s="513"/>
      <c r="BB51" s="498"/>
      <c r="BC51" s="498"/>
      <c r="BD51" s="498"/>
      <c r="BE51" s="498"/>
      <c r="BF51" s="498"/>
      <c r="BG51" s="499"/>
    </row>
    <row r="52" spans="1:59" s="43" customFormat="1" ht="6" customHeight="1" thickBot="1" x14ac:dyDescent="0.35">
      <c r="A52" s="145"/>
      <c r="B52" s="146"/>
      <c r="C52" s="146"/>
      <c r="D52" s="146"/>
      <c r="E52" s="146"/>
      <c r="F52" s="146"/>
      <c r="G52" s="146"/>
      <c r="H52" s="147"/>
      <c r="I52" s="147"/>
      <c r="J52" s="146"/>
      <c r="K52" s="146"/>
      <c r="L52" s="146"/>
      <c r="M52" s="146"/>
      <c r="N52" s="146"/>
      <c r="O52" s="146"/>
      <c r="P52" s="148"/>
      <c r="Q52" s="148"/>
      <c r="R52" s="148"/>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c r="AV52" s="146"/>
      <c r="AW52" s="146"/>
      <c r="AX52" s="149"/>
      <c r="AY52" s="149"/>
      <c r="AZ52" s="150"/>
      <c r="BA52" s="150"/>
      <c r="BB52" s="151"/>
      <c r="BC52" s="151"/>
      <c r="BD52" s="151"/>
      <c r="BE52" s="151"/>
      <c r="BF52" s="151"/>
      <c r="BG52" s="151"/>
    </row>
    <row r="53" spans="1:59" s="42" customFormat="1" ht="20.25" customHeight="1" x14ac:dyDescent="0.3">
      <c r="A53" s="152"/>
      <c r="B53" s="153"/>
      <c r="C53" s="153"/>
      <c r="D53" s="153"/>
      <c r="E53" s="484" t="s">
        <v>208</v>
      </c>
      <c r="F53" s="484"/>
      <c r="G53" s="484"/>
      <c r="H53" s="484"/>
      <c r="I53" s="484"/>
      <c r="J53" s="484"/>
      <c r="K53" s="484"/>
      <c r="L53" s="484"/>
      <c r="M53" s="484"/>
      <c r="N53" s="484"/>
      <c r="O53" s="484"/>
      <c r="P53" s="484"/>
      <c r="Q53" s="484"/>
      <c r="R53" s="485"/>
      <c r="S53" s="154" t="str">
        <f t="shared" ref="S53:AV53" si="1">IF(SUMIF($G$16:$G$51, "生活相談員", S16:S51)=0,"",SUMIF($G$16:$G$51,"生活相談員",S16:S51))</f>
        <v/>
      </c>
      <c r="T53" s="155" t="str">
        <f t="shared" si="1"/>
        <v/>
      </c>
      <c r="U53" s="155" t="str">
        <f t="shared" si="1"/>
        <v/>
      </c>
      <c r="V53" s="155" t="str">
        <f t="shared" si="1"/>
        <v/>
      </c>
      <c r="W53" s="155" t="str">
        <f t="shared" si="1"/>
        <v/>
      </c>
      <c r="X53" s="155" t="str">
        <f t="shared" si="1"/>
        <v/>
      </c>
      <c r="Y53" s="155" t="str">
        <f t="shared" si="1"/>
        <v/>
      </c>
      <c r="Z53" s="155" t="str">
        <f t="shared" si="1"/>
        <v/>
      </c>
      <c r="AA53" s="155" t="str">
        <f t="shared" si="1"/>
        <v/>
      </c>
      <c r="AB53" s="155" t="str">
        <f t="shared" si="1"/>
        <v/>
      </c>
      <c r="AC53" s="155" t="str">
        <f t="shared" si="1"/>
        <v/>
      </c>
      <c r="AD53" s="155" t="str">
        <f t="shared" si="1"/>
        <v/>
      </c>
      <c r="AE53" s="155" t="str">
        <f t="shared" si="1"/>
        <v/>
      </c>
      <c r="AF53" s="155" t="str">
        <f t="shared" si="1"/>
        <v/>
      </c>
      <c r="AG53" s="155" t="str">
        <f t="shared" si="1"/>
        <v/>
      </c>
      <c r="AH53" s="155" t="str">
        <f t="shared" si="1"/>
        <v/>
      </c>
      <c r="AI53" s="155" t="str">
        <f t="shared" si="1"/>
        <v/>
      </c>
      <c r="AJ53" s="155" t="str">
        <f t="shared" si="1"/>
        <v/>
      </c>
      <c r="AK53" s="155" t="str">
        <f t="shared" si="1"/>
        <v/>
      </c>
      <c r="AL53" s="155" t="str">
        <f t="shared" si="1"/>
        <v/>
      </c>
      <c r="AM53" s="155" t="str">
        <f t="shared" si="1"/>
        <v/>
      </c>
      <c r="AN53" s="155" t="str">
        <f t="shared" si="1"/>
        <v/>
      </c>
      <c r="AO53" s="155" t="str">
        <f t="shared" si="1"/>
        <v/>
      </c>
      <c r="AP53" s="155" t="str">
        <f t="shared" si="1"/>
        <v/>
      </c>
      <c r="AQ53" s="155" t="str">
        <f t="shared" si="1"/>
        <v/>
      </c>
      <c r="AR53" s="155" t="str">
        <f t="shared" si="1"/>
        <v/>
      </c>
      <c r="AS53" s="155" t="str">
        <f t="shared" si="1"/>
        <v/>
      </c>
      <c r="AT53" s="155" t="str">
        <f t="shared" si="1"/>
        <v/>
      </c>
      <c r="AU53" s="155" t="str">
        <f t="shared" si="1"/>
        <v/>
      </c>
      <c r="AV53" s="155" t="str">
        <f t="shared" si="1"/>
        <v/>
      </c>
      <c r="AW53" s="155" t="str">
        <f>IF(SUMIF($G$16:$G$51, "生活相談員", AW16:AW51)=0,"",SUMIF($G$16:$G$51,"生活相談員",AW16:AW51))</f>
        <v/>
      </c>
      <c r="AX53" s="486" t="str">
        <f>IF(SUMIF($G$16:$G$51, "生活相談員", AX16:AX51)=0,"",SUMIF($G$16:$G$51,"生活相談員",AX16:AX51))</f>
        <v/>
      </c>
      <c r="AY53" s="486"/>
      <c r="AZ53" s="487" t="str">
        <f>IF(SUMIF($G$16:$G$51, "生活相談員", AZ16:AZ51)=0,"",SUMIF($G$16:$G$51,"生活相談員",AZ16:AZ51))</f>
        <v/>
      </c>
      <c r="BA53" s="487"/>
      <c r="BB53" s="488"/>
      <c r="BC53" s="488"/>
      <c r="BD53" s="488"/>
      <c r="BE53" s="488"/>
      <c r="BF53" s="488"/>
      <c r="BG53" s="488"/>
    </row>
    <row r="54" spans="1:59" s="42" customFormat="1" ht="20.25" customHeight="1" x14ac:dyDescent="0.3">
      <c r="A54" s="156"/>
      <c r="B54" s="157"/>
      <c r="C54" s="157"/>
      <c r="D54" s="157"/>
      <c r="E54" s="489" t="s">
        <v>209</v>
      </c>
      <c r="F54" s="489"/>
      <c r="G54" s="489"/>
      <c r="H54" s="489"/>
      <c r="I54" s="489"/>
      <c r="J54" s="489"/>
      <c r="K54" s="489"/>
      <c r="L54" s="489"/>
      <c r="M54" s="489"/>
      <c r="N54" s="489"/>
      <c r="O54" s="489"/>
      <c r="P54" s="489"/>
      <c r="Q54" s="489"/>
      <c r="R54" s="490"/>
      <c r="S54" s="154" t="str">
        <f>IF(SUMIF($G$16:$G$51, "介護職員", S16:S51)=0,"",SUMIF($G$16:$G$51,"介護職員",S16:S51))</f>
        <v/>
      </c>
      <c r="T54" s="155" t="str">
        <f>IF(SUMIF($G$16:$G$51, "介護職員", T16:T51)=0,"",SUMIF($G$16:$G$51,"介護職員",T16:T51))</f>
        <v/>
      </c>
      <c r="U54" s="155" t="str">
        <f>IF(SUMIF($G$16:$G$51, "介護職員", U16:U51)=0,"",SUMIF($G$16:$G$51,"介護職員",U16:U51))</f>
        <v/>
      </c>
      <c r="V54" s="155" t="str">
        <f t="shared" ref="V54:AV54" si="2">IF(SUMIF($G$16:$G$51, "介護職員", V16:V51)=0,"",SUMIF($G$16:$G$51,"介護職員",V16:V51))</f>
        <v/>
      </c>
      <c r="W54" s="155" t="str">
        <f t="shared" si="2"/>
        <v/>
      </c>
      <c r="X54" s="155" t="str">
        <f t="shared" si="2"/>
        <v/>
      </c>
      <c r="Y54" s="155" t="str">
        <f t="shared" si="2"/>
        <v/>
      </c>
      <c r="Z54" s="155" t="str">
        <f t="shared" si="2"/>
        <v/>
      </c>
      <c r="AA54" s="155" t="str">
        <f t="shared" si="2"/>
        <v/>
      </c>
      <c r="AB54" s="155" t="str">
        <f t="shared" si="2"/>
        <v/>
      </c>
      <c r="AC54" s="155" t="str">
        <f t="shared" si="2"/>
        <v/>
      </c>
      <c r="AD54" s="155" t="str">
        <f t="shared" si="2"/>
        <v/>
      </c>
      <c r="AE54" s="155" t="str">
        <f t="shared" si="2"/>
        <v/>
      </c>
      <c r="AF54" s="155" t="str">
        <f t="shared" si="2"/>
        <v/>
      </c>
      <c r="AG54" s="155" t="str">
        <f t="shared" si="2"/>
        <v/>
      </c>
      <c r="AH54" s="155" t="str">
        <f t="shared" si="2"/>
        <v/>
      </c>
      <c r="AI54" s="155" t="str">
        <f t="shared" si="2"/>
        <v/>
      </c>
      <c r="AJ54" s="155" t="str">
        <f t="shared" si="2"/>
        <v/>
      </c>
      <c r="AK54" s="155" t="str">
        <f t="shared" si="2"/>
        <v/>
      </c>
      <c r="AL54" s="155" t="str">
        <f t="shared" si="2"/>
        <v/>
      </c>
      <c r="AM54" s="155" t="str">
        <f t="shared" si="2"/>
        <v/>
      </c>
      <c r="AN54" s="155" t="str">
        <f t="shared" si="2"/>
        <v/>
      </c>
      <c r="AO54" s="155" t="str">
        <f t="shared" si="2"/>
        <v/>
      </c>
      <c r="AP54" s="155" t="str">
        <f t="shared" si="2"/>
        <v/>
      </c>
      <c r="AQ54" s="155" t="str">
        <f t="shared" si="2"/>
        <v/>
      </c>
      <c r="AR54" s="155" t="str">
        <f t="shared" si="2"/>
        <v/>
      </c>
      <c r="AS54" s="155" t="str">
        <f t="shared" si="2"/>
        <v/>
      </c>
      <c r="AT54" s="155" t="str">
        <f t="shared" si="2"/>
        <v/>
      </c>
      <c r="AU54" s="155" t="str">
        <f t="shared" si="2"/>
        <v/>
      </c>
      <c r="AV54" s="155" t="str">
        <f t="shared" si="2"/>
        <v/>
      </c>
      <c r="AW54" s="155" t="str">
        <f>IF(SUMIF($G$16:$G$51, "介護職員", AW16:AW51)=0,"",SUMIF($G$16:$G$51,"介護職員",AW16:AW51))</f>
        <v/>
      </c>
      <c r="AX54" s="486" t="str">
        <f>IF(SUMIF($G$16:$G$51, "介護職員", AX16:AX51)=0,"",SUMIF($G$16:$G$51,"介護職員",AX16:AX51))</f>
        <v/>
      </c>
      <c r="AY54" s="486"/>
      <c r="AZ54" s="487" t="str">
        <f>IF(SUMIF($G$16:$G$51, "介護職員", AZ16:AZ51)=0,"",SUMIF($G$16:$G$51,"介護職員",AZ16:AZ51))</f>
        <v/>
      </c>
      <c r="BA54" s="487"/>
      <c r="BB54" s="488"/>
      <c r="BC54" s="488"/>
      <c r="BD54" s="488"/>
      <c r="BE54" s="488"/>
      <c r="BF54" s="488"/>
      <c r="BG54" s="488"/>
    </row>
    <row r="55" spans="1:59" s="42" customFormat="1" ht="20.25" customHeight="1" x14ac:dyDescent="0.3">
      <c r="A55" s="156"/>
      <c r="B55" s="157"/>
      <c r="C55" s="157"/>
      <c r="D55" s="157"/>
      <c r="E55" s="489" t="s">
        <v>210</v>
      </c>
      <c r="F55" s="489"/>
      <c r="G55" s="489"/>
      <c r="H55" s="489"/>
      <c r="I55" s="489"/>
      <c r="J55" s="489"/>
      <c r="K55" s="489"/>
      <c r="L55" s="489"/>
      <c r="M55" s="489"/>
      <c r="N55" s="489"/>
      <c r="O55" s="489"/>
      <c r="P55" s="489"/>
      <c r="Q55" s="489"/>
      <c r="R55" s="490"/>
      <c r="S55" s="158"/>
      <c r="T55" s="159"/>
      <c r="U55" s="159"/>
      <c r="V55" s="159"/>
      <c r="W55" s="159"/>
      <c r="X55" s="159"/>
      <c r="Y55" s="159"/>
      <c r="Z55" s="159"/>
      <c r="AA55" s="159"/>
      <c r="AB55" s="159"/>
      <c r="AC55" s="159"/>
      <c r="AD55" s="159"/>
      <c r="AE55" s="159"/>
      <c r="AF55" s="159"/>
      <c r="AG55" s="159"/>
      <c r="AH55" s="159"/>
      <c r="AI55" s="159"/>
      <c r="AJ55" s="159"/>
      <c r="AK55" s="159"/>
      <c r="AL55" s="159"/>
      <c r="AM55" s="159"/>
      <c r="AN55" s="159"/>
      <c r="AO55" s="159"/>
      <c r="AP55" s="159"/>
      <c r="AQ55" s="159"/>
      <c r="AR55" s="159"/>
      <c r="AS55" s="159"/>
      <c r="AT55" s="159"/>
      <c r="AU55" s="159"/>
      <c r="AV55" s="159"/>
      <c r="AW55" s="160"/>
      <c r="AX55" s="491"/>
      <c r="AY55" s="491"/>
      <c r="AZ55" s="491"/>
      <c r="BA55" s="491"/>
      <c r="BB55" s="488"/>
      <c r="BC55" s="488"/>
      <c r="BD55" s="488"/>
      <c r="BE55" s="488"/>
      <c r="BF55" s="488"/>
      <c r="BG55" s="488"/>
    </row>
    <row r="56" spans="1:59" s="42" customFormat="1" ht="20.25" customHeight="1" x14ac:dyDescent="0.3">
      <c r="A56" s="156"/>
      <c r="B56" s="157"/>
      <c r="C56" s="157"/>
      <c r="D56" s="157"/>
      <c r="E56" s="489" t="s">
        <v>211</v>
      </c>
      <c r="F56" s="489"/>
      <c r="G56" s="489"/>
      <c r="H56" s="489"/>
      <c r="I56" s="489"/>
      <c r="J56" s="489"/>
      <c r="K56" s="489"/>
      <c r="L56" s="489"/>
      <c r="M56" s="489"/>
      <c r="N56" s="489"/>
      <c r="O56" s="489"/>
      <c r="P56" s="489"/>
      <c r="Q56" s="489"/>
      <c r="R56" s="490"/>
      <c r="S56" s="158"/>
      <c r="T56" s="159"/>
      <c r="U56" s="159"/>
      <c r="V56" s="159"/>
      <c r="W56" s="159"/>
      <c r="X56" s="159"/>
      <c r="Y56" s="159"/>
      <c r="Z56" s="159"/>
      <c r="AA56" s="159"/>
      <c r="AB56" s="159"/>
      <c r="AC56" s="159"/>
      <c r="AD56" s="159"/>
      <c r="AE56" s="159"/>
      <c r="AF56" s="159"/>
      <c r="AG56" s="159"/>
      <c r="AH56" s="159"/>
      <c r="AI56" s="159"/>
      <c r="AJ56" s="159"/>
      <c r="AK56" s="159"/>
      <c r="AL56" s="159"/>
      <c r="AM56" s="159"/>
      <c r="AN56" s="159"/>
      <c r="AO56" s="159"/>
      <c r="AP56" s="159"/>
      <c r="AQ56" s="159"/>
      <c r="AR56" s="159"/>
      <c r="AS56" s="159"/>
      <c r="AT56" s="159"/>
      <c r="AU56" s="159"/>
      <c r="AV56" s="159"/>
      <c r="AW56" s="160"/>
      <c r="AX56" s="491"/>
      <c r="AY56" s="491"/>
      <c r="AZ56" s="491"/>
      <c r="BA56" s="491"/>
      <c r="BB56" s="488"/>
      <c r="BC56" s="488"/>
      <c r="BD56" s="488"/>
      <c r="BE56" s="488"/>
      <c r="BF56" s="488"/>
      <c r="BG56" s="488"/>
    </row>
    <row r="57" spans="1:59" s="42" customFormat="1" ht="20.25" customHeight="1" thickBot="1" x14ac:dyDescent="0.35">
      <c r="A57" s="161"/>
      <c r="B57" s="162"/>
      <c r="C57" s="162"/>
      <c r="D57" s="162"/>
      <c r="E57" s="478" t="s">
        <v>212</v>
      </c>
      <c r="F57" s="478"/>
      <c r="G57" s="478"/>
      <c r="H57" s="478"/>
      <c r="I57" s="478"/>
      <c r="J57" s="478"/>
      <c r="K57" s="478"/>
      <c r="L57" s="478"/>
      <c r="M57" s="478"/>
      <c r="N57" s="478"/>
      <c r="O57" s="478"/>
      <c r="P57" s="478"/>
      <c r="Q57" s="478"/>
      <c r="R57" s="479"/>
      <c r="S57" s="163" t="str">
        <f>IF(S56&lt;&gt;"",IF(S55&gt;15,((S55-15)/5+1)*S56,S56),"")</f>
        <v/>
      </c>
      <c r="T57" s="126" t="str">
        <f t="shared" ref="T57:AW57" si="3">IF(T56&lt;&gt;"",IF(T55&gt;15,((T55-15)/5+1)*T56,T56),"")</f>
        <v/>
      </c>
      <c r="U57" s="126" t="str">
        <f>IF(U56&lt;&gt;"",IF(U55&gt;15,((U55-15)/5+1)*U56,U56),"")</f>
        <v/>
      </c>
      <c r="V57" s="126" t="str">
        <f t="shared" si="3"/>
        <v/>
      </c>
      <c r="W57" s="126" t="str">
        <f t="shared" si="3"/>
        <v/>
      </c>
      <c r="X57" s="126" t="str">
        <f t="shared" si="3"/>
        <v/>
      </c>
      <c r="Y57" s="126" t="str">
        <f t="shared" si="3"/>
        <v/>
      </c>
      <c r="Z57" s="126" t="str">
        <f t="shared" si="3"/>
        <v/>
      </c>
      <c r="AA57" s="126" t="str">
        <f t="shared" si="3"/>
        <v/>
      </c>
      <c r="AB57" s="126" t="str">
        <f t="shared" si="3"/>
        <v/>
      </c>
      <c r="AC57" s="126" t="str">
        <f t="shared" si="3"/>
        <v/>
      </c>
      <c r="AD57" s="126" t="str">
        <f t="shared" si="3"/>
        <v/>
      </c>
      <c r="AE57" s="126" t="str">
        <f t="shared" si="3"/>
        <v/>
      </c>
      <c r="AF57" s="126" t="str">
        <f t="shared" si="3"/>
        <v/>
      </c>
      <c r="AG57" s="126" t="str">
        <f t="shared" si="3"/>
        <v/>
      </c>
      <c r="AH57" s="126" t="str">
        <f t="shared" si="3"/>
        <v/>
      </c>
      <c r="AI57" s="126" t="str">
        <f t="shared" si="3"/>
        <v/>
      </c>
      <c r="AJ57" s="126" t="str">
        <f t="shared" si="3"/>
        <v/>
      </c>
      <c r="AK57" s="126" t="str">
        <f t="shared" si="3"/>
        <v/>
      </c>
      <c r="AL57" s="126" t="str">
        <f t="shared" si="3"/>
        <v/>
      </c>
      <c r="AM57" s="126" t="str">
        <f t="shared" si="3"/>
        <v/>
      </c>
      <c r="AN57" s="126" t="str">
        <f t="shared" si="3"/>
        <v/>
      </c>
      <c r="AO57" s="126" t="str">
        <f t="shared" si="3"/>
        <v/>
      </c>
      <c r="AP57" s="126" t="str">
        <f t="shared" si="3"/>
        <v/>
      </c>
      <c r="AQ57" s="126" t="str">
        <f t="shared" si="3"/>
        <v/>
      </c>
      <c r="AR57" s="126" t="str">
        <f t="shared" si="3"/>
        <v/>
      </c>
      <c r="AS57" s="126" t="str">
        <f t="shared" si="3"/>
        <v/>
      </c>
      <c r="AT57" s="126" t="str">
        <f t="shared" si="3"/>
        <v/>
      </c>
      <c r="AU57" s="126" t="str">
        <f t="shared" si="3"/>
        <v/>
      </c>
      <c r="AV57" s="126" t="str">
        <f t="shared" si="3"/>
        <v/>
      </c>
      <c r="AW57" s="164" t="str">
        <f t="shared" si="3"/>
        <v/>
      </c>
      <c r="AX57" s="491"/>
      <c r="AY57" s="491"/>
      <c r="AZ57" s="491"/>
      <c r="BA57" s="491"/>
      <c r="BB57" s="488"/>
      <c r="BC57" s="488"/>
      <c r="BD57" s="488"/>
      <c r="BE57" s="488"/>
      <c r="BF57" s="488"/>
      <c r="BG57" s="488"/>
    </row>
    <row r="58" spans="1:59" s="42" customFormat="1" ht="20.25" customHeight="1" x14ac:dyDescent="0.2">
      <c r="A58" s="480" t="s">
        <v>213</v>
      </c>
      <c r="B58" s="427"/>
      <c r="C58" s="427"/>
      <c r="D58" s="427"/>
      <c r="E58" s="427"/>
      <c r="F58" s="427"/>
      <c r="G58" s="427"/>
      <c r="H58" s="427"/>
      <c r="I58" s="427"/>
      <c r="J58" s="438" t="s">
        <v>214</v>
      </c>
      <c r="K58" s="439"/>
      <c r="L58" s="439"/>
      <c r="M58" s="439"/>
      <c r="N58" s="439"/>
      <c r="O58" s="439"/>
      <c r="P58" s="439"/>
      <c r="Q58" s="439"/>
      <c r="R58" s="447"/>
      <c r="S58" s="163" t="str">
        <f t="shared" ref="S58:AH61" si="4">IF($J58="","",IF(COUNTIFS($G$16:$G$51,$J58,S$16:S$51,"&gt;0")=0,"",COUNTIFS($G$16:$G$51,$J58,S$16:S$51,"&gt;0")))</f>
        <v/>
      </c>
      <c r="T58" s="126" t="str">
        <f t="shared" si="4"/>
        <v/>
      </c>
      <c r="U58" s="126" t="str">
        <f t="shared" si="4"/>
        <v/>
      </c>
      <c r="V58" s="126" t="str">
        <f t="shared" si="4"/>
        <v/>
      </c>
      <c r="W58" s="126" t="str">
        <f t="shared" si="4"/>
        <v/>
      </c>
      <c r="X58" s="126" t="str">
        <f t="shared" si="4"/>
        <v/>
      </c>
      <c r="Y58" s="126" t="str">
        <f t="shared" si="4"/>
        <v/>
      </c>
      <c r="Z58" s="126" t="str">
        <f t="shared" si="4"/>
        <v/>
      </c>
      <c r="AA58" s="126" t="str">
        <f t="shared" si="4"/>
        <v/>
      </c>
      <c r="AB58" s="126" t="str">
        <f t="shared" si="4"/>
        <v/>
      </c>
      <c r="AC58" s="126" t="str">
        <f t="shared" si="4"/>
        <v/>
      </c>
      <c r="AD58" s="126" t="str">
        <f t="shared" si="4"/>
        <v/>
      </c>
      <c r="AE58" s="126" t="str">
        <f t="shared" si="4"/>
        <v/>
      </c>
      <c r="AF58" s="126" t="str">
        <f t="shared" si="4"/>
        <v/>
      </c>
      <c r="AG58" s="126" t="str">
        <f t="shared" si="4"/>
        <v/>
      </c>
      <c r="AH58" s="126" t="str">
        <f t="shared" si="4"/>
        <v/>
      </c>
      <c r="AI58" s="126" t="str">
        <f t="shared" ref="AI58:AW61" si="5">IF($J58="","",IF(COUNTIFS($G$16:$G$51,$J58,AI$16:AI$51,"&gt;0")=0,"",COUNTIFS($G$16:$G$51,$J58,AI$16:AI$51,"&gt;0")))</f>
        <v/>
      </c>
      <c r="AJ58" s="126" t="str">
        <f t="shared" si="5"/>
        <v/>
      </c>
      <c r="AK58" s="126" t="str">
        <f t="shared" si="5"/>
        <v/>
      </c>
      <c r="AL58" s="126" t="str">
        <f t="shared" si="5"/>
        <v/>
      </c>
      <c r="AM58" s="126" t="str">
        <f t="shared" si="5"/>
        <v/>
      </c>
      <c r="AN58" s="126" t="str">
        <f t="shared" si="5"/>
        <v/>
      </c>
      <c r="AO58" s="126" t="str">
        <f t="shared" si="5"/>
        <v/>
      </c>
      <c r="AP58" s="126" t="str">
        <f t="shared" si="5"/>
        <v/>
      </c>
      <c r="AQ58" s="126" t="str">
        <f t="shared" si="5"/>
        <v/>
      </c>
      <c r="AR58" s="126" t="str">
        <f t="shared" si="5"/>
        <v/>
      </c>
      <c r="AS58" s="126" t="str">
        <f t="shared" si="5"/>
        <v/>
      </c>
      <c r="AT58" s="126" t="str">
        <f t="shared" si="5"/>
        <v/>
      </c>
      <c r="AU58" s="126" t="str">
        <f t="shared" si="5"/>
        <v/>
      </c>
      <c r="AV58" s="126" t="str">
        <f t="shared" si="5"/>
        <v/>
      </c>
      <c r="AW58" s="126" t="str">
        <f t="shared" si="5"/>
        <v/>
      </c>
      <c r="AX58" s="491"/>
      <c r="AY58" s="491"/>
      <c r="AZ58" s="491"/>
      <c r="BA58" s="491"/>
      <c r="BB58" s="488"/>
      <c r="BC58" s="488"/>
      <c r="BD58" s="488"/>
      <c r="BE58" s="488"/>
      <c r="BF58" s="488"/>
      <c r="BG58" s="488"/>
    </row>
    <row r="59" spans="1:59" s="42" customFormat="1" ht="20.25" customHeight="1" x14ac:dyDescent="0.2">
      <c r="A59" s="481"/>
      <c r="B59" s="429"/>
      <c r="C59" s="429"/>
      <c r="D59" s="429"/>
      <c r="E59" s="429"/>
      <c r="F59" s="429"/>
      <c r="G59" s="429"/>
      <c r="H59" s="429"/>
      <c r="I59" s="429"/>
      <c r="J59" s="440" t="s">
        <v>215</v>
      </c>
      <c r="K59" s="384"/>
      <c r="L59" s="384"/>
      <c r="M59" s="384"/>
      <c r="N59" s="384"/>
      <c r="O59" s="384"/>
      <c r="P59" s="384"/>
      <c r="Q59" s="384"/>
      <c r="R59" s="448"/>
      <c r="S59" s="163" t="str">
        <f t="shared" si="4"/>
        <v/>
      </c>
      <c r="T59" s="126" t="str">
        <f t="shared" si="4"/>
        <v/>
      </c>
      <c r="U59" s="126" t="str">
        <f t="shared" si="4"/>
        <v/>
      </c>
      <c r="V59" s="126" t="str">
        <f t="shared" si="4"/>
        <v/>
      </c>
      <c r="W59" s="126" t="str">
        <f t="shared" si="4"/>
        <v/>
      </c>
      <c r="X59" s="126" t="str">
        <f t="shared" si="4"/>
        <v/>
      </c>
      <c r="Y59" s="126" t="str">
        <f t="shared" si="4"/>
        <v/>
      </c>
      <c r="Z59" s="126" t="str">
        <f t="shared" si="4"/>
        <v/>
      </c>
      <c r="AA59" s="126" t="str">
        <f t="shared" si="4"/>
        <v/>
      </c>
      <c r="AB59" s="126" t="str">
        <f t="shared" si="4"/>
        <v/>
      </c>
      <c r="AC59" s="126" t="str">
        <f t="shared" si="4"/>
        <v/>
      </c>
      <c r="AD59" s="126" t="str">
        <f t="shared" si="4"/>
        <v/>
      </c>
      <c r="AE59" s="126" t="str">
        <f t="shared" si="4"/>
        <v/>
      </c>
      <c r="AF59" s="126" t="str">
        <f t="shared" si="4"/>
        <v/>
      </c>
      <c r="AG59" s="126" t="str">
        <f t="shared" si="4"/>
        <v/>
      </c>
      <c r="AH59" s="126" t="str">
        <f t="shared" si="4"/>
        <v/>
      </c>
      <c r="AI59" s="126" t="str">
        <f t="shared" si="5"/>
        <v/>
      </c>
      <c r="AJ59" s="126" t="str">
        <f t="shared" si="5"/>
        <v/>
      </c>
      <c r="AK59" s="126" t="str">
        <f t="shared" si="5"/>
        <v/>
      </c>
      <c r="AL59" s="126" t="str">
        <f t="shared" si="5"/>
        <v/>
      </c>
      <c r="AM59" s="126" t="str">
        <f t="shared" si="5"/>
        <v/>
      </c>
      <c r="AN59" s="126" t="str">
        <f t="shared" si="5"/>
        <v/>
      </c>
      <c r="AO59" s="126" t="str">
        <f t="shared" si="5"/>
        <v/>
      </c>
      <c r="AP59" s="126" t="str">
        <f t="shared" si="5"/>
        <v/>
      </c>
      <c r="AQ59" s="126" t="str">
        <f t="shared" si="5"/>
        <v/>
      </c>
      <c r="AR59" s="126" t="str">
        <f t="shared" si="5"/>
        <v/>
      </c>
      <c r="AS59" s="126" t="str">
        <f t="shared" si="5"/>
        <v/>
      </c>
      <c r="AT59" s="126" t="str">
        <f t="shared" si="5"/>
        <v/>
      </c>
      <c r="AU59" s="126" t="str">
        <f t="shared" si="5"/>
        <v/>
      </c>
      <c r="AV59" s="126" t="str">
        <f t="shared" si="5"/>
        <v/>
      </c>
      <c r="AW59" s="126" t="str">
        <f t="shared" si="5"/>
        <v/>
      </c>
      <c r="AX59" s="491"/>
      <c r="AY59" s="491"/>
      <c r="AZ59" s="491"/>
      <c r="BA59" s="491"/>
      <c r="BB59" s="488"/>
      <c r="BC59" s="488"/>
      <c r="BD59" s="488"/>
      <c r="BE59" s="488"/>
      <c r="BF59" s="488"/>
      <c r="BG59" s="488"/>
    </row>
    <row r="60" spans="1:59" s="42" customFormat="1" ht="20.25" customHeight="1" x14ac:dyDescent="0.2">
      <c r="A60" s="481"/>
      <c r="B60" s="429"/>
      <c r="C60" s="429"/>
      <c r="D60" s="429"/>
      <c r="E60" s="429"/>
      <c r="F60" s="429"/>
      <c r="G60" s="429"/>
      <c r="H60" s="429"/>
      <c r="I60" s="429"/>
      <c r="J60" s="440" t="s">
        <v>216</v>
      </c>
      <c r="K60" s="384"/>
      <c r="L60" s="384"/>
      <c r="M60" s="384"/>
      <c r="N60" s="384"/>
      <c r="O60" s="384"/>
      <c r="P60" s="384"/>
      <c r="Q60" s="384"/>
      <c r="R60" s="448"/>
      <c r="S60" s="163" t="str">
        <f t="shared" si="4"/>
        <v/>
      </c>
      <c r="T60" s="126" t="str">
        <f t="shared" si="4"/>
        <v/>
      </c>
      <c r="U60" s="126" t="str">
        <f t="shared" si="4"/>
        <v/>
      </c>
      <c r="V60" s="126" t="str">
        <f t="shared" si="4"/>
        <v/>
      </c>
      <c r="W60" s="126" t="str">
        <f t="shared" si="4"/>
        <v/>
      </c>
      <c r="X60" s="126" t="str">
        <f t="shared" si="4"/>
        <v/>
      </c>
      <c r="Y60" s="126" t="str">
        <f t="shared" si="4"/>
        <v/>
      </c>
      <c r="Z60" s="126" t="str">
        <f t="shared" si="4"/>
        <v/>
      </c>
      <c r="AA60" s="126" t="str">
        <f t="shared" si="4"/>
        <v/>
      </c>
      <c r="AB60" s="126" t="str">
        <f t="shared" si="4"/>
        <v/>
      </c>
      <c r="AC60" s="126" t="str">
        <f t="shared" si="4"/>
        <v/>
      </c>
      <c r="AD60" s="126" t="str">
        <f t="shared" si="4"/>
        <v/>
      </c>
      <c r="AE60" s="126" t="str">
        <f t="shared" si="4"/>
        <v/>
      </c>
      <c r="AF60" s="126" t="str">
        <f t="shared" si="4"/>
        <v/>
      </c>
      <c r="AG60" s="126" t="str">
        <f t="shared" si="4"/>
        <v/>
      </c>
      <c r="AH60" s="126" t="str">
        <f t="shared" si="4"/>
        <v/>
      </c>
      <c r="AI60" s="126" t="str">
        <f t="shared" si="5"/>
        <v/>
      </c>
      <c r="AJ60" s="126" t="str">
        <f t="shared" si="5"/>
        <v/>
      </c>
      <c r="AK60" s="126" t="str">
        <f t="shared" si="5"/>
        <v/>
      </c>
      <c r="AL60" s="126" t="str">
        <f t="shared" si="5"/>
        <v/>
      </c>
      <c r="AM60" s="126" t="str">
        <f t="shared" si="5"/>
        <v/>
      </c>
      <c r="AN60" s="126" t="str">
        <f t="shared" si="5"/>
        <v/>
      </c>
      <c r="AO60" s="126" t="str">
        <f t="shared" si="5"/>
        <v/>
      </c>
      <c r="AP60" s="126" t="str">
        <f t="shared" si="5"/>
        <v/>
      </c>
      <c r="AQ60" s="126" t="str">
        <f t="shared" si="5"/>
        <v/>
      </c>
      <c r="AR60" s="126" t="str">
        <f t="shared" si="5"/>
        <v/>
      </c>
      <c r="AS60" s="126" t="str">
        <f t="shared" si="5"/>
        <v/>
      </c>
      <c r="AT60" s="126" t="str">
        <f t="shared" si="5"/>
        <v/>
      </c>
      <c r="AU60" s="126" t="str">
        <f t="shared" si="5"/>
        <v/>
      </c>
      <c r="AV60" s="126" t="str">
        <f t="shared" si="5"/>
        <v/>
      </c>
      <c r="AW60" s="126" t="str">
        <f t="shared" si="5"/>
        <v/>
      </c>
      <c r="AX60" s="491"/>
      <c r="AY60" s="491"/>
      <c r="AZ60" s="491"/>
      <c r="BA60" s="491"/>
      <c r="BB60" s="488"/>
      <c r="BC60" s="488"/>
      <c r="BD60" s="488"/>
      <c r="BE60" s="488"/>
      <c r="BF60" s="488"/>
      <c r="BG60" s="488"/>
    </row>
    <row r="61" spans="1:59" s="42" customFormat="1" ht="20.25" customHeight="1" x14ac:dyDescent="0.2">
      <c r="A61" s="481"/>
      <c r="B61" s="429"/>
      <c r="C61" s="429"/>
      <c r="D61" s="429"/>
      <c r="E61" s="429"/>
      <c r="F61" s="429"/>
      <c r="G61" s="429"/>
      <c r="H61" s="429"/>
      <c r="I61" s="429"/>
      <c r="J61" s="440" t="s">
        <v>217</v>
      </c>
      <c r="K61" s="384"/>
      <c r="L61" s="384"/>
      <c r="M61" s="384"/>
      <c r="N61" s="384"/>
      <c r="O61" s="384"/>
      <c r="P61" s="384"/>
      <c r="Q61" s="384"/>
      <c r="R61" s="448"/>
      <c r="S61" s="163" t="str">
        <f t="shared" si="4"/>
        <v/>
      </c>
      <c r="T61" s="126" t="str">
        <f t="shared" si="4"/>
        <v/>
      </c>
      <c r="U61" s="126" t="str">
        <f t="shared" si="4"/>
        <v/>
      </c>
      <c r="V61" s="126" t="str">
        <f t="shared" si="4"/>
        <v/>
      </c>
      <c r="W61" s="126" t="str">
        <f t="shared" si="4"/>
        <v/>
      </c>
      <c r="X61" s="126" t="str">
        <f t="shared" si="4"/>
        <v/>
      </c>
      <c r="Y61" s="126" t="str">
        <f t="shared" si="4"/>
        <v/>
      </c>
      <c r="Z61" s="126" t="str">
        <f t="shared" si="4"/>
        <v/>
      </c>
      <c r="AA61" s="126" t="str">
        <f t="shared" si="4"/>
        <v/>
      </c>
      <c r="AB61" s="126" t="str">
        <f t="shared" si="4"/>
        <v/>
      </c>
      <c r="AC61" s="126" t="str">
        <f t="shared" si="4"/>
        <v/>
      </c>
      <c r="AD61" s="126" t="str">
        <f t="shared" si="4"/>
        <v/>
      </c>
      <c r="AE61" s="126" t="str">
        <f t="shared" si="4"/>
        <v/>
      </c>
      <c r="AF61" s="126" t="str">
        <f t="shared" si="4"/>
        <v/>
      </c>
      <c r="AG61" s="126" t="str">
        <f t="shared" si="4"/>
        <v/>
      </c>
      <c r="AH61" s="126" t="str">
        <f t="shared" si="4"/>
        <v/>
      </c>
      <c r="AI61" s="126" t="str">
        <f t="shared" si="5"/>
        <v/>
      </c>
      <c r="AJ61" s="126" t="str">
        <f t="shared" si="5"/>
        <v/>
      </c>
      <c r="AK61" s="126" t="str">
        <f t="shared" si="5"/>
        <v/>
      </c>
      <c r="AL61" s="126" t="str">
        <f t="shared" si="5"/>
        <v/>
      </c>
      <c r="AM61" s="126" t="str">
        <f t="shared" si="5"/>
        <v/>
      </c>
      <c r="AN61" s="126" t="str">
        <f t="shared" si="5"/>
        <v/>
      </c>
      <c r="AO61" s="126" t="str">
        <f t="shared" si="5"/>
        <v/>
      </c>
      <c r="AP61" s="126" t="str">
        <f t="shared" si="5"/>
        <v/>
      </c>
      <c r="AQ61" s="126" t="str">
        <f t="shared" si="5"/>
        <v/>
      </c>
      <c r="AR61" s="126" t="str">
        <f t="shared" si="5"/>
        <v/>
      </c>
      <c r="AS61" s="126" t="str">
        <f t="shared" si="5"/>
        <v/>
      </c>
      <c r="AT61" s="126" t="str">
        <f t="shared" si="5"/>
        <v/>
      </c>
      <c r="AU61" s="126" t="str">
        <f t="shared" si="5"/>
        <v/>
      </c>
      <c r="AV61" s="126" t="str">
        <f t="shared" si="5"/>
        <v/>
      </c>
      <c r="AW61" s="126" t="str">
        <f t="shared" si="5"/>
        <v/>
      </c>
      <c r="AX61" s="491"/>
      <c r="AY61" s="491"/>
      <c r="AZ61" s="491"/>
      <c r="BA61" s="491"/>
      <c r="BB61" s="488"/>
      <c r="BC61" s="488"/>
      <c r="BD61" s="488"/>
      <c r="BE61" s="488"/>
      <c r="BF61" s="488"/>
      <c r="BG61" s="488"/>
    </row>
    <row r="62" spans="1:59" s="42" customFormat="1" ht="20.25" customHeight="1" thickBot="1" x14ac:dyDescent="0.25">
      <c r="A62" s="482"/>
      <c r="B62" s="431"/>
      <c r="C62" s="431"/>
      <c r="D62" s="431"/>
      <c r="E62" s="431"/>
      <c r="F62" s="431"/>
      <c r="G62" s="431"/>
      <c r="H62" s="431"/>
      <c r="I62" s="431"/>
      <c r="J62" s="483"/>
      <c r="K62" s="369"/>
      <c r="L62" s="369"/>
      <c r="M62" s="369"/>
      <c r="N62" s="369"/>
      <c r="O62" s="369"/>
      <c r="P62" s="369"/>
      <c r="Q62" s="369"/>
      <c r="R62" s="370"/>
      <c r="S62" s="158" t="str">
        <f>IF($J62="","",IF(COUNTIFS($G$16:$G$51,$J62,S$16:S$51,"&gt;0")=0,"",COUNTIFS($G$16:$G$51,$J62,S$16:S$51,"&gt;0")))</f>
        <v/>
      </c>
      <c r="T62" s="159"/>
      <c r="U62" s="159"/>
      <c r="V62" s="159"/>
      <c r="W62" s="159"/>
      <c r="X62" s="159"/>
      <c r="Y62" s="159"/>
      <c r="Z62" s="159"/>
      <c r="AA62" s="159"/>
      <c r="AB62" s="159"/>
      <c r="AC62" s="159"/>
      <c r="AD62" s="159"/>
      <c r="AE62" s="159"/>
      <c r="AF62" s="159"/>
      <c r="AG62" s="159"/>
      <c r="AH62" s="159"/>
      <c r="AI62" s="159"/>
      <c r="AJ62" s="159"/>
      <c r="AK62" s="159"/>
      <c r="AL62" s="159"/>
      <c r="AM62" s="159"/>
      <c r="AN62" s="159"/>
      <c r="AO62" s="159"/>
      <c r="AP62" s="159"/>
      <c r="AQ62" s="159"/>
      <c r="AR62" s="159"/>
      <c r="AS62" s="159"/>
      <c r="AT62" s="159"/>
      <c r="AU62" s="159"/>
      <c r="AV62" s="159"/>
      <c r="AW62" s="159"/>
      <c r="AX62" s="491"/>
      <c r="AY62" s="491"/>
      <c r="AZ62" s="491"/>
      <c r="BA62" s="491"/>
      <c r="BB62" s="488"/>
      <c r="BC62" s="488"/>
      <c r="BD62" s="488"/>
      <c r="BE62" s="488"/>
      <c r="BF62" s="488"/>
      <c r="BG62" s="488"/>
    </row>
    <row r="63" spans="1:59" s="37" customFormat="1" ht="27" customHeight="1" x14ac:dyDescent="0.2">
      <c r="A63" s="165"/>
      <c r="B63" s="166" t="s">
        <v>218</v>
      </c>
      <c r="C63" s="165"/>
      <c r="D63" s="165"/>
      <c r="E63" s="165"/>
      <c r="F63" s="165"/>
      <c r="G63" s="165"/>
      <c r="H63" s="165"/>
      <c r="I63" s="165"/>
      <c r="J63" s="165"/>
      <c r="K63" s="165"/>
      <c r="L63" s="165"/>
      <c r="M63" s="165"/>
      <c r="N63" s="165"/>
      <c r="O63" s="165"/>
      <c r="P63" s="165"/>
      <c r="Q63" s="165"/>
      <c r="R63" s="165"/>
      <c r="S63" s="165"/>
      <c r="T63" s="165"/>
      <c r="U63" s="165"/>
      <c r="V63" s="165"/>
      <c r="W63" s="165"/>
      <c r="X63" s="165"/>
      <c r="Z63" s="167" t="s">
        <v>77</v>
      </c>
      <c r="AA63" s="167"/>
      <c r="AB63" s="168"/>
      <c r="AD63" s="169"/>
      <c r="AE63" s="169"/>
    </row>
    <row r="64" spans="1:59" s="37" customFormat="1" ht="27" customHeight="1" x14ac:dyDescent="0.2">
      <c r="A64" s="118">
        <v>1</v>
      </c>
      <c r="B64" s="118" t="s">
        <v>85</v>
      </c>
      <c r="E64" s="118"/>
      <c r="F64" s="170"/>
      <c r="G64" s="170"/>
      <c r="H64" s="118"/>
      <c r="I64" s="118"/>
      <c r="J64" s="170"/>
      <c r="K64" s="170"/>
      <c r="L64" s="170"/>
      <c r="M64" s="170"/>
      <c r="N64" s="170"/>
      <c r="O64" s="170"/>
      <c r="P64" s="170"/>
      <c r="Q64" s="170"/>
      <c r="R64" s="170"/>
      <c r="S64" s="170"/>
      <c r="T64" s="118"/>
      <c r="U64" s="118"/>
      <c r="V64" s="118"/>
      <c r="W64" s="118"/>
      <c r="X64" s="118"/>
      <c r="Z64" s="118"/>
      <c r="AA64" s="118"/>
      <c r="AB64" s="171" t="s">
        <v>73</v>
      </c>
      <c r="AD64" s="172"/>
      <c r="AE64" s="172"/>
      <c r="AF64" s="173"/>
      <c r="AG64" s="173"/>
      <c r="AH64" s="173"/>
      <c r="AI64" s="173"/>
      <c r="AJ64" s="173"/>
      <c r="AK64" s="173"/>
      <c r="AL64" s="173"/>
      <c r="AM64" s="173"/>
      <c r="AN64" s="173"/>
      <c r="AO64" s="173"/>
      <c r="AP64" s="173"/>
      <c r="AQ64" s="173"/>
      <c r="AR64" s="173"/>
      <c r="AS64" s="173"/>
      <c r="AT64" s="173"/>
      <c r="AU64" s="173"/>
      <c r="AV64" s="173"/>
      <c r="AW64" s="173"/>
      <c r="AX64" s="173"/>
      <c r="AY64" s="173"/>
      <c r="AZ64" s="173"/>
      <c r="BA64" s="173"/>
    </row>
    <row r="65" spans="1:54" s="37" customFormat="1" ht="27" customHeight="1" x14ac:dyDescent="0.2">
      <c r="A65" s="118">
        <v>2</v>
      </c>
      <c r="B65" s="170" t="s">
        <v>219</v>
      </c>
      <c r="E65" s="118"/>
      <c r="F65" s="174"/>
      <c r="G65" s="174"/>
      <c r="H65" s="118"/>
      <c r="I65" s="118"/>
      <c r="J65" s="174"/>
      <c r="K65" s="174"/>
      <c r="L65" s="174"/>
      <c r="M65" s="174"/>
      <c r="N65" s="174"/>
      <c r="O65" s="174"/>
      <c r="P65" s="174"/>
      <c r="Q65" s="174"/>
      <c r="R65" s="174"/>
      <c r="S65" s="174"/>
      <c r="T65" s="118"/>
      <c r="U65" s="118"/>
      <c r="V65" s="118"/>
      <c r="W65" s="118"/>
      <c r="X65" s="118"/>
      <c r="Z65" s="118"/>
      <c r="AA65" s="118"/>
      <c r="AB65" s="175" t="s">
        <v>220</v>
      </c>
      <c r="AD65" s="176"/>
      <c r="AE65" s="176"/>
      <c r="AF65" s="177"/>
      <c r="AG65" s="177"/>
      <c r="AH65" s="177"/>
      <c r="AI65" s="177"/>
      <c r="AJ65" s="177"/>
      <c r="AK65" s="177"/>
      <c r="AL65" s="177"/>
      <c r="AM65" s="177"/>
      <c r="AN65" s="177"/>
      <c r="AO65" s="177"/>
      <c r="AP65" s="177"/>
      <c r="AQ65" s="177"/>
      <c r="AR65" s="177"/>
      <c r="AS65" s="177"/>
      <c r="AT65" s="177"/>
      <c r="AU65" s="177"/>
      <c r="AV65" s="177"/>
      <c r="AW65" s="177"/>
      <c r="AX65" s="177"/>
      <c r="AY65" s="177"/>
      <c r="AZ65" s="177"/>
      <c r="BA65" s="177"/>
      <c r="BB65" s="177"/>
    </row>
    <row r="66" spans="1:54" s="37" customFormat="1" ht="27" customHeight="1" x14ac:dyDescent="0.2">
      <c r="A66" s="118">
        <v>3</v>
      </c>
      <c r="B66" s="174" t="s">
        <v>221</v>
      </c>
      <c r="E66" s="118"/>
      <c r="F66" s="174"/>
      <c r="G66" s="174"/>
      <c r="H66" s="118"/>
      <c r="I66" s="118"/>
      <c r="J66" s="174"/>
      <c r="K66" s="174"/>
      <c r="L66" s="174"/>
      <c r="M66" s="174"/>
      <c r="N66" s="174"/>
      <c r="O66" s="174"/>
      <c r="P66" s="174"/>
      <c r="Q66" s="174"/>
      <c r="R66" s="118"/>
      <c r="S66" s="118"/>
      <c r="T66" s="118"/>
      <c r="U66" s="118"/>
      <c r="V66" s="118"/>
      <c r="W66" s="118"/>
      <c r="X66" s="118"/>
      <c r="Z66" s="118"/>
      <c r="AA66" s="118"/>
      <c r="AB66" s="175" t="s">
        <v>222</v>
      </c>
      <c r="AD66" s="176"/>
      <c r="AE66" s="176"/>
      <c r="AF66" s="177"/>
      <c r="AG66" s="177"/>
      <c r="AH66" s="177"/>
      <c r="AI66" s="177"/>
      <c r="AJ66" s="177"/>
      <c r="AK66" s="177"/>
      <c r="AL66" s="177"/>
      <c r="AM66" s="177"/>
      <c r="AN66" s="177"/>
      <c r="AO66" s="177"/>
      <c r="AP66" s="177"/>
      <c r="AQ66" s="177"/>
      <c r="AR66" s="177"/>
      <c r="AS66" s="177"/>
      <c r="AT66" s="177"/>
      <c r="AU66" s="177"/>
      <c r="AV66" s="177"/>
      <c r="AW66" s="177"/>
      <c r="AX66" s="177"/>
      <c r="AY66" s="177"/>
      <c r="AZ66" s="177"/>
      <c r="BA66" s="177"/>
      <c r="BB66" s="177"/>
    </row>
    <row r="67" spans="1:54" s="37" customFormat="1" ht="27" customHeight="1" x14ac:dyDescent="0.2">
      <c r="A67" s="118">
        <v>4</v>
      </c>
      <c r="B67" s="174" t="s">
        <v>223</v>
      </c>
      <c r="E67" s="118"/>
      <c r="G67" s="178"/>
      <c r="H67" s="118"/>
      <c r="I67" s="118"/>
      <c r="J67" s="178"/>
      <c r="K67" s="178"/>
      <c r="L67" s="178"/>
      <c r="M67" s="178"/>
      <c r="N67" s="178"/>
      <c r="O67" s="178"/>
      <c r="P67" s="178"/>
      <c r="Q67" s="178"/>
      <c r="R67" s="118"/>
      <c r="S67" s="118"/>
      <c r="T67" s="118"/>
      <c r="U67" s="118"/>
      <c r="V67" s="118"/>
      <c r="W67" s="118"/>
      <c r="X67" s="118"/>
      <c r="Z67" s="118"/>
      <c r="AA67" s="118"/>
      <c r="AB67" s="171" t="s">
        <v>75</v>
      </c>
      <c r="AD67" s="179"/>
      <c r="AE67" s="179"/>
      <c r="AF67" s="180"/>
      <c r="AG67" s="180"/>
      <c r="AH67" s="180"/>
      <c r="AI67" s="180"/>
      <c r="AJ67" s="180"/>
      <c r="AK67" s="180"/>
      <c r="AL67" s="180"/>
      <c r="AM67" s="180"/>
      <c r="AN67" s="180"/>
      <c r="AO67" s="180"/>
      <c r="AP67" s="180"/>
      <c r="AQ67" s="180"/>
      <c r="AR67" s="180"/>
      <c r="AS67" s="180"/>
      <c r="AT67" s="180"/>
      <c r="AU67" s="180"/>
      <c r="AV67" s="180"/>
      <c r="AW67" s="180"/>
      <c r="AX67" s="180"/>
      <c r="AY67" s="180"/>
      <c r="AZ67" s="180"/>
      <c r="BA67" s="180"/>
    </row>
    <row r="68" spans="1:54" s="37" customFormat="1" ht="27" customHeight="1" x14ac:dyDescent="0.2">
      <c r="A68" s="118"/>
      <c r="B68" s="118"/>
      <c r="E68" s="181" t="s">
        <v>86</v>
      </c>
      <c r="F68" s="174"/>
      <c r="G68" s="174"/>
      <c r="H68" s="118"/>
      <c r="I68" s="118"/>
      <c r="J68" s="174"/>
      <c r="K68" s="174"/>
      <c r="L68" s="174"/>
      <c r="M68" s="174"/>
      <c r="N68" s="174"/>
      <c r="O68" s="174"/>
      <c r="P68" s="174"/>
      <c r="Q68" s="174"/>
      <c r="R68" s="118"/>
      <c r="S68" s="118"/>
      <c r="T68" s="118"/>
      <c r="U68" s="118"/>
      <c r="V68" s="118"/>
      <c r="W68" s="118"/>
      <c r="X68" s="118"/>
      <c r="Z68" s="118"/>
      <c r="AA68" s="118"/>
      <c r="AB68" s="175" t="s">
        <v>224</v>
      </c>
      <c r="AD68" s="176"/>
      <c r="AE68" s="176"/>
      <c r="AF68" s="177"/>
      <c r="AG68" s="177"/>
      <c r="AH68" s="177"/>
      <c r="AI68" s="177"/>
      <c r="AJ68" s="177"/>
      <c r="AK68" s="177"/>
      <c r="AL68" s="177"/>
      <c r="AM68" s="177"/>
      <c r="AN68" s="177"/>
      <c r="AO68" s="177"/>
      <c r="AP68" s="177"/>
      <c r="AQ68" s="177"/>
      <c r="AR68" s="177"/>
      <c r="AS68" s="177"/>
      <c r="AT68" s="177"/>
      <c r="AU68" s="177"/>
      <c r="AV68" s="177"/>
      <c r="AW68" s="177"/>
      <c r="AX68" s="177"/>
      <c r="AY68" s="177"/>
      <c r="AZ68" s="177"/>
      <c r="BA68" s="177"/>
      <c r="BB68" s="177"/>
    </row>
    <row r="69" spans="1:54" s="37" customFormat="1" ht="27" customHeight="1" x14ac:dyDescent="0.2">
      <c r="A69" s="118">
        <v>5</v>
      </c>
      <c r="B69" s="174" t="s">
        <v>225</v>
      </c>
      <c r="E69" s="118"/>
      <c r="F69" s="118"/>
      <c r="G69" s="118"/>
      <c r="H69" s="118"/>
      <c r="I69" s="118"/>
      <c r="J69" s="182"/>
      <c r="K69" s="182"/>
      <c r="L69" s="182"/>
      <c r="M69" s="182"/>
      <c r="N69" s="182"/>
      <c r="O69" s="182"/>
      <c r="P69" s="182"/>
      <c r="Q69" s="182"/>
      <c r="R69" s="118"/>
      <c r="S69" s="118"/>
      <c r="T69" s="118"/>
      <c r="U69" s="118"/>
      <c r="V69" s="118"/>
      <c r="W69" s="118"/>
      <c r="X69" s="118"/>
      <c r="Z69" s="118"/>
      <c r="AA69" s="118"/>
      <c r="AB69" s="175" t="s">
        <v>226</v>
      </c>
      <c r="AD69" s="183"/>
      <c r="AE69" s="183"/>
      <c r="AF69" s="184"/>
      <c r="AG69" s="184"/>
      <c r="AH69" s="184"/>
      <c r="AI69" s="184"/>
      <c r="AJ69" s="184"/>
      <c r="AK69" s="184"/>
      <c r="AL69" s="184"/>
      <c r="AM69" s="184"/>
      <c r="AN69" s="184"/>
      <c r="AO69" s="184"/>
      <c r="AP69" s="184"/>
      <c r="AQ69" s="184"/>
      <c r="AR69" s="184"/>
      <c r="AS69" s="184"/>
      <c r="AT69" s="184"/>
      <c r="AU69" s="184"/>
      <c r="AV69" s="184"/>
      <c r="AW69" s="184"/>
      <c r="AX69" s="184"/>
      <c r="AY69" s="184"/>
      <c r="AZ69" s="184"/>
      <c r="BA69" s="184"/>
      <c r="BB69" s="185"/>
    </row>
    <row r="70" spans="1:54" s="37" customFormat="1" ht="27" customHeight="1" x14ac:dyDescent="0.2">
      <c r="A70" s="118"/>
      <c r="B70" s="118" t="s">
        <v>227</v>
      </c>
      <c r="E70" s="118"/>
      <c r="F70" s="182"/>
      <c r="G70" s="182"/>
      <c r="H70" s="118"/>
      <c r="I70" s="118"/>
      <c r="J70" s="186"/>
      <c r="K70" s="186"/>
      <c r="L70" s="186"/>
      <c r="M70" s="186"/>
      <c r="N70" s="186"/>
      <c r="O70" s="186"/>
      <c r="P70" s="186"/>
      <c r="Q70" s="186"/>
      <c r="R70" s="118"/>
      <c r="S70" s="118"/>
      <c r="T70" s="118"/>
      <c r="U70" s="118"/>
      <c r="V70" s="118"/>
      <c r="W70" s="118"/>
      <c r="X70" s="118"/>
      <c r="Z70" s="118"/>
      <c r="AA70" s="118"/>
      <c r="AB70" s="187" t="s">
        <v>89</v>
      </c>
      <c r="AD70" s="188"/>
      <c r="AE70" s="188"/>
      <c r="AF70" s="185"/>
      <c r="AG70" s="185"/>
      <c r="AH70" s="185"/>
      <c r="AI70" s="185"/>
      <c r="AJ70" s="185"/>
      <c r="AK70" s="185"/>
      <c r="AL70" s="185"/>
      <c r="AM70" s="185"/>
      <c r="AN70" s="185"/>
      <c r="AO70" s="185"/>
      <c r="AP70" s="185"/>
      <c r="AQ70" s="185"/>
      <c r="AR70" s="185"/>
      <c r="AS70" s="185"/>
      <c r="AT70" s="185"/>
      <c r="AU70" s="185"/>
      <c r="AV70" s="185"/>
      <c r="AW70" s="185"/>
      <c r="AX70" s="185"/>
      <c r="AY70" s="185"/>
      <c r="AZ70" s="185"/>
      <c r="BA70" s="185"/>
      <c r="BB70" s="185"/>
    </row>
    <row r="71" spans="1:54" s="37" customFormat="1" ht="27" customHeight="1" x14ac:dyDescent="0.2">
      <c r="A71" s="118">
        <v>6</v>
      </c>
      <c r="B71" s="174" t="s">
        <v>88</v>
      </c>
      <c r="E71" s="118"/>
      <c r="F71" s="186"/>
      <c r="G71" s="186"/>
      <c r="H71" s="118"/>
      <c r="I71" s="118"/>
      <c r="J71" s="174"/>
      <c r="K71" s="174"/>
      <c r="L71" s="174"/>
      <c r="M71" s="174"/>
      <c r="N71" s="174"/>
      <c r="O71" s="174"/>
      <c r="P71" s="174"/>
      <c r="Q71" s="174"/>
      <c r="R71" s="118"/>
      <c r="S71" s="118"/>
      <c r="T71" s="118"/>
      <c r="U71" s="118"/>
      <c r="V71" s="118"/>
      <c r="W71" s="118"/>
      <c r="X71" s="118"/>
      <c r="Z71" s="118"/>
      <c r="AA71" s="118"/>
      <c r="AB71" s="175" t="s">
        <v>228</v>
      </c>
      <c r="AD71" s="176"/>
      <c r="AE71" s="176"/>
      <c r="AF71" s="177"/>
      <c r="AG71" s="177"/>
      <c r="AH71" s="177"/>
      <c r="AI71" s="177"/>
      <c r="AJ71" s="177"/>
      <c r="AK71" s="177"/>
      <c r="AL71" s="177"/>
      <c r="AM71" s="177"/>
      <c r="AN71" s="177"/>
      <c r="AO71" s="177"/>
      <c r="AP71" s="177"/>
      <c r="AQ71" s="177"/>
      <c r="AR71" s="177"/>
      <c r="AS71" s="177"/>
      <c r="AT71" s="177"/>
      <c r="AU71" s="177"/>
      <c r="AV71" s="177"/>
      <c r="AW71" s="177"/>
      <c r="AX71" s="177"/>
      <c r="AY71" s="177"/>
      <c r="AZ71" s="177"/>
      <c r="BA71" s="177"/>
      <c r="BB71" s="185"/>
    </row>
    <row r="72" spans="1:54" ht="27" customHeight="1" x14ac:dyDescent="0.2">
      <c r="A72" s="118">
        <v>7</v>
      </c>
      <c r="B72" s="118" t="s">
        <v>229</v>
      </c>
      <c r="E72" s="118"/>
      <c r="F72" s="174"/>
      <c r="G72" s="174"/>
      <c r="H72" s="118"/>
      <c r="I72" s="118"/>
      <c r="J72" s="118"/>
      <c r="K72" s="118"/>
      <c r="L72" s="118"/>
      <c r="M72" s="118"/>
      <c r="N72" s="118"/>
      <c r="O72" s="118"/>
      <c r="P72" s="118"/>
      <c r="Q72" s="118"/>
      <c r="R72" s="118"/>
      <c r="S72" s="118"/>
      <c r="T72" s="118"/>
      <c r="U72" s="118"/>
      <c r="V72" s="118"/>
      <c r="W72" s="118"/>
      <c r="X72" s="118"/>
      <c r="Z72" s="118"/>
      <c r="AA72" s="118"/>
      <c r="AB72" s="174" t="s">
        <v>230</v>
      </c>
      <c r="AD72" s="189"/>
      <c r="AE72" s="189"/>
    </row>
    <row r="73" spans="1:54" ht="27" customHeight="1" x14ac:dyDescent="0.2">
      <c r="A73" s="118">
        <v>8</v>
      </c>
      <c r="B73" s="174" t="s">
        <v>231</v>
      </c>
      <c r="E73" s="118"/>
      <c r="F73" s="118"/>
      <c r="G73" s="118"/>
      <c r="H73" s="118"/>
      <c r="I73" s="118"/>
      <c r="J73" s="170"/>
      <c r="K73" s="170"/>
      <c r="L73" s="118"/>
      <c r="M73" s="118"/>
      <c r="N73" s="118"/>
      <c r="O73" s="118"/>
      <c r="P73" s="118"/>
      <c r="Q73" s="118"/>
      <c r="R73" s="118"/>
      <c r="S73" s="118"/>
      <c r="T73" s="118"/>
      <c r="U73" s="118"/>
      <c r="V73" s="118"/>
      <c r="W73" s="174"/>
      <c r="X73" s="118"/>
      <c r="Z73" s="118"/>
      <c r="AA73" s="118"/>
      <c r="AB73" s="174"/>
      <c r="AC73" s="118"/>
      <c r="AD73" s="189"/>
      <c r="AE73" s="189"/>
    </row>
    <row r="74" spans="1:54" ht="27" customHeight="1" x14ac:dyDescent="0.2">
      <c r="A74" s="118"/>
      <c r="B74" s="118"/>
      <c r="C74" s="118"/>
      <c r="D74" s="118"/>
      <c r="E74" s="118"/>
      <c r="F74" s="118"/>
      <c r="G74" s="118"/>
      <c r="H74" s="118"/>
      <c r="I74" s="118"/>
      <c r="J74" s="190"/>
      <c r="K74" s="190"/>
      <c r="L74" s="191"/>
      <c r="M74" s="191"/>
      <c r="N74" s="191"/>
      <c r="O74" s="191"/>
      <c r="P74" s="191"/>
      <c r="Q74" s="191"/>
      <c r="R74" s="191"/>
      <c r="S74" s="191"/>
      <c r="T74" s="191"/>
      <c r="U74" s="191"/>
      <c r="V74" s="191"/>
      <c r="W74" s="118"/>
      <c r="X74" s="118"/>
      <c r="Y74" s="118"/>
      <c r="Z74" s="118"/>
      <c r="AA74" s="118"/>
      <c r="AB74" s="118"/>
      <c r="AC74" s="118"/>
      <c r="AD74" s="192"/>
      <c r="AE74" s="192"/>
      <c r="AF74" s="39"/>
      <c r="AG74" s="39"/>
      <c r="AH74" s="39"/>
      <c r="AI74" s="39"/>
      <c r="AJ74" s="39"/>
      <c r="AK74" s="39"/>
      <c r="AL74" s="39"/>
      <c r="AM74" s="39"/>
      <c r="AN74" s="39"/>
      <c r="AO74" s="39"/>
      <c r="AP74" s="39"/>
      <c r="AQ74" s="39"/>
      <c r="AR74" s="39"/>
      <c r="AS74" s="39"/>
      <c r="AT74" s="39"/>
      <c r="AU74" s="39"/>
      <c r="AV74" s="39"/>
      <c r="AW74" s="39"/>
      <c r="AX74" s="39"/>
      <c r="AY74" s="39"/>
      <c r="AZ74" s="39"/>
      <c r="BA74" s="39"/>
    </row>
    <row r="75" spans="1:54" ht="27" customHeight="1" x14ac:dyDescent="0.2">
      <c r="A75" s="193"/>
      <c r="B75" s="193"/>
      <c r="C75" s="193"/>
      <c r="D75" s="193"/>
      <c r="E75" s="193"/>
      <c r="F75" s="193"/>
      <c r="G75" s="193"/>
      <c r="H75" s="193"/>
      <c r="I75" s="193"/>
      <c r="J75" s="194"/>
      <c r="K75" s="194"/>
      <c r="L75" s="194"/>
      <c r="M75" s="194"/>
      <c r="N75" s="194"/>
      <c r="O75" s="194"/>
      <c r="P75" s="194"/>
      <c r="Q75" s="194"/>
      <c r="R75" s="194"/>
      <c r="S75" s="194"/>
      <c r="T75" s="194"/>
      <c r="U75" s="194"/>
      <c r="V75" s="194"/>
      <c r="W75" s="193"/>
      <c r="X75" s="195"/>
      <c r="Y75" s="195"/>
      <c r="Z75" s="195"/>
      <c r="AA75" s="195"/>
      <c r="AB75" s="195"/>
      <c r="AC75" s="195"/>
      <c r="AD75" s="196"/>
      <c r="AE75" s="196"/>
      <c r="AF75" s="196"/>
      <c r="AG75" s="196"/>
      <c r="AH75" s="196"/>
      <c r="AI75" s="196"/>
      <c r="AJ75" s="196"/>
      <c r="AK75" s="196"/>
      <c r="AL75" s="196"/>
      <c r="AM75" s="196"/>
      <c r="AN75" s="196"/>
      <c r="AO75" s="196"/>
      <c r="AP75" s="196"/>
      <c r="AQ75" s="196"/>
      <c r="AR75" s="196"/>
      <c r="AS75" s="196"/>
      <c r="AT75" s="196"/>
      <c r="AU75" s="196"/>
      <c r="AV75" s="196"/>
      <c r="AW75" s="196"/>
      <c r="AX75" s="196"/>
      <c r="AY75" s="196"/>
      <c r="AZ75" s="196"/>
      <c r="BA75" s="196"/>
      <c r="BB75" s="196"/>
    </row>
    <row r="76" spans="1:54" ht="27" customHeight="1" x14ac:dyDescent="0.3">
      <c r="J76" s="38"/>
      <c r="K76" s="38"/>
      <c r="L76" s="39"/>
      <c r="M76" s="39"/>
      <c r="N76" s="39"/>
      <c r="O76" s="39"/>
      <c r="P76" s="39"/>
      <c r="Q76" s="39"/>
      <c r="R76" s="39"/>
      <c r="S76" s="39"/>
      <c r="T76" s="39"/>
      <c r="U76" s="39"/>
      <c r="V76" s="39"/>
      <c r="W76" s="39"/>
      <c r="X76" s="196"/>
      <c r="Y76" s="196"/>
      <c r="Z76" s="196"/>
      <c r="AA76" s="196"/>
      <c r="AB76" s="196"/>
      <c r="AC76" s="196"/>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row>
    <row r="77" spans="1:54" ht="28.5" customHeight="1" x14ac:dyDescent="0.3">
      <c r="J77" s="196"/>
      <c r="K77" s="196"/>
      <c r="L77" s="196"/>
      <c r="M77" s="196"/>
      <c r="N77" s="196"/>
      <c r="O77" s="196"/>
      <c r="P77" s="196"/>
      <c r="Q77" s="196"/>
      <c r="R77" s="196"/>
      <c r="S77" s="196"/>
      <c r="T77" s="196"/>
      <c r="U77" s="196"/>
      <c r="V77" s="196"/>
      <c r="W77" s="196"/>
      <c r="X77" s="39"/>
      <c r="Y77" s="39"/>
      <c r="Z77" s="39"/>
      <c r="AA77" s="39"/>
      <c r="AB77" s="39"/>
      <c r="AC77" s="39"/>
      <c r="AD77" s="196"/>
      <c r="AE77" s="196"/>
      <c r="AF77" s="196"/>
      <c r="AG77" s="196"/>
      <c r="AH77" s="196"/>
      <c r="AI77" s="196"/>
      <c r="AJ77" s="196"/>
      <c r="AK77" s="196"/>
      <c r="AL77" s="196"/>
      <c r="AM77" s="196"/>
      <c r="AN77" s="196"/>
      <c r="AO77" s="196"/>
      <c r="AP77" s="196"/>
      <c r="AQ77" s="196"/>
      <c r="AR77" s="196"/>
      <c r="AS77" s="196"/>
      <c r="AT77" s="196"/>
      <c r="AU77" s="196"/>
      <c r="AV77" s="196"/>
      <c r="AW77" s="196"/>
      <c r="AX77" s="196"/>
      <c r="AY77" s="196"/>
      <c r="AZ77" s="196"/>
      <c r="BA77" s="196"/>
      <c r="BB77" s="196"/>
    </row>
    <row r="78" spans="1:54" ht="20.25" customHeight="1" x14ac:dyDescent="0.3">
      <c r="J78" s="40"/>
      <c r="K78" s="40"/>
      <c r="L78" s="40"/>
      <c r="M78" s="40"/>
      <c r="N78" s="40"/>
      <c r="O78" s="40"/>
      <c r="P78" s="40"/>
      <c r="Q78" s="40"/>
      <c r="R78" s="40"/>
      <c r="S78" s="40"/>
      <c r="T78" s="40"/>
      <c r="U78" s="40"/>
      <c r="V78" s="40"/>
      <c r="W78" s="39"/>
      <c r="X78" s="196"/>
      <c r="Y78" s="196"/>
      <c r="Z78" s="196"/>
      <c r="AA78" s="196"/>
      <c r="AB78" s="196"/>
      <c r="AC78" s="196"/>
      <c r="AD78" s="40"/>
      <c r="AE78" s="40"/>
      <c r="AF78" s="40"/>
      <c r="AG78" s="40"/>
      <c r="AH78" s="40"/>
      <c r="AI78" s="40"/>
      <c r="AJ78" s="40"/>
      <c r="AK78" s="40"/>
      <c r="AL78" s="40"/>
      <c r="AM78" s="40"/>
      <c r="AN78" s="40"/>
      <c r="AO78" s="40"/>
      <c r="AP78" s="40"/>
      <c r="AQ78" s="40"/>
      <c r="AR78" s="40"/>
      <c r="AS78" s="40"/>
      <c r="AT78" s="40"/>
      <c r="AU78" s="40"/>
      <c r="AV78" s="40"/>
      <c r="AW78" s="38"/>
      <c r="AX78" s="38"/>
      <c r="AY78" s="38"/>
      <c r="AZ78" s="38"/>
      <c r="BA78" s="40"/>
    </row>
    <row r="79" spans="1:54" ht="20.25" customHeight="1" x14ac:dyDescent="0.3">
      <c r="J79" s="196"/>
      <c r="K79" s="196"/>
      <c r="L79" s="196"/>
      <c r="M79" s="196"/>
      <c r="N79" s="196"/>
      <c r="O79" s="196"/>
      <c r="P79" s="196"/>
      <c r="Q79" s="196"/>
      <c r="R79" s="196"/>
      <c r="S79" s="196"/>
      <c r="T79" s="196"/>
      <c r="U79" s="196"/>
      <c r="V79" s="196"/>
      <c r="W79" s="196"/>
      <c r="X79" s="40"/>
      <c r="Y79" s="40"/>
      <c r="Z79" s="40"/>
      <c r="AA79" s="40"/>
      <c r="AB79" s="40"/>
      <c r="AC79" s="40"/>
      <c r="AD79" s="196"/>
      <c r="AE79" s="196"/>
      <c r="AF79" s="196"/>
      <c r="AG79" s="196"/>
      <c r="AH79" s="196"/>
      <c r="AI79" s="196"/>
      <c r="AJ79" s="196"/>
      <c r="AK79" s="196"/>
      <c r="AL79" s="196"/>
      <c r="AM79" s="196"/>
      <c r="AN79" s="196"/>
      <c r="AO79" s="196"/>
      <c r="AP79" s="196"/>
      <c r="AQ79" s="196"/>
      <c r="AR79" s="196"/>
      <c r="AS79" s="196"/>
      <c r="AT79" s="196"/>
      <c r="AU79" s="196"/>
      <c r="AV79" s="196"/>
      <c r="AW79" s="196"/>
      <c r="AX79" s="196"/>
      <c r="AY79" s="196"/>
      <c r="AZ79" s="196"/>
      <c r="BA79" s="196"/>
      <c r="BB79" s="196"/>
    </row>
    <row r="80" spans="1:54" x14ac:dyDescent="0.3">
      <c r="W80" s="40"/>
      <c r="X80" s="196"/>
      <c r="Y80" s="196"/>
      <c r="Z80" s="196"/>
      <c r="AA80" s="196"/>
      <c r="AB80" s="196"/>
      <c r="AC80" s="196"/>
    </row>
    <row r="81" spans="23:23" ht="12" customHeight="1" x14ac:dyDescent="0.3">
      <c r="W81" s="196"/>
    </row>
    <row r="82" spans="23:23" ht="15.75" customHeight="1" x14ac:dyDescent="0.3"/>
    <row r="83" spans="23:23" ht="15.75" customHeight="1" x14ac:dyDescent="0.3"/>
    <row r="84" spans="23:23" ht="15.75" customHeight="1" x14ac:dyDescent="0.3"/>
    <row r="85" spans="23:23" ht="13.5" customHeight="1" x14ac:dyDescent="0.3"/>
    <row r="86" spans="23:23" ht="13.5" customHeight="1" x14ac:dyDescent="0.3"/>
    <row r="87" spans="23:23" ht="13.5" customHeight="1" x14ac:dyDescent="0.3"/>
    <row r="88" spans="23:23" ht="7.5" customHeight="1" x14ac:dyDescent="0.3"/>
    <row r="90" spans="23:23" ht="13.5" customHeight="1" x14ac:dyDescent="0.3"/>
    <row r="91" spans="23:23" ht="27" customHeight="1" x14ac:dyDescent="0.3"/>
    <row r="92" spans="23:23" ht="13.5" customHeight="1" x14ac:dyDescent="0.3"/>
    <row r="93" spans="23:23" ht="27.75" customHeight="1" x14ac:dyDescent="0.3"/>
    <row r="94" spans="23:23" ht="14.25" customHeight="1" x14ac:dyDescent="0.3"/>
    <row r="95" spans="23:23" ht="28.5" customHeight="1" x14ac:dyDescent="0.3"/>
  </sheetData>
  <mergeCells count="221">
    <mergeCell ref="AH1:AJ2"/>
    <mergeCell ref="AK1:AL2"/>
    <mergeCell ref="AN1:AR1"/>
    <mergeCell ref="AS1:BF1"/>
    <mergeCell ref="B2:S4"/>
    <mergeCell ref="AN2:AR2"/>
    <mergeCell ref="AS2:BF2"/>
    <mergeCell ref="BB4:BD4"/>
    <mergeCell ref="U1:V2"/>
    <mergeCell ref="W1:Y2"/>
    <mergeCell ref="Z1:AA2"/>
    <mergeCell ref="AB1:AB2"/>
    <mergeCell ref="AC1:AF2"/>
    <mergeCell ref="AG1:AG2"/>
    <mergeCell ref="A12:A15"/>
    <mergeCell ref="B12:F15"/>
    <mergeCell ref="H12:I15"/>
    <mergeCell ref="J12:O15"/>
    <mergeCell ref="P12:R15"/>
    <mergeCell ref="S12:Y12"/>
    <mergeCell ref="Z12:AF12"/>
    <mergeCell ref="BB5:BD5"/>
    <mergeCell ref="AX6:AY6"/>
    <mergeCell ref="BB6:BD6"/>
    <mergeCell ref="BB7:BD7"/>
    <mergeCell ref="BB8:BD8"/>
    <mergeCell ref="BB9:BD9"/>
    <mergeCell ref="AG12:AM12"/>
    <mergeCell ref="AN12:AT12"/>
    <mergeCell ref="AU12:AW12"/>
    <mergeCell ref="AX12:AY15"/>
    <mergeCell ref="AZ12:BA15"/>
    <mergeCell ref="BB12:BG15"/>
    <mergeCell ref="AU10:AW10"/>
    <mergeCell ref="AY10:AZ10"/>
    <mergeCell ref="BB10:BC10"/>
    <mergeCell ref="AZ16:BA16"/>
    <mergeCell ref="BB16:BG18"/>
    <mergeCell ref="P17:R17"/>
    <mergeCell ref="AX17:AY17"/>
    <mergeCell ref="AZ17:BA17"/>
    <mergeCell ref="P18:R18"/>
    <mergeCell ref="AX18:AY18"/>
    <mergeCell ref="AZ18:BA18"/>
    <mergeCell ref="A16:A18"/>
    <mergeCell ref="B16:F18"/>
    <mergeCell ref="H16:I18"/>
    <mergeCell ref="J16:O18"/>
    <mergeCell ref="P16:R16"/>
    <mergeCell ref="AX16:AY16"/>
    <mergeCell ref="AZ19:BA19"/>
    <mergeCell ref="BB19:BG21"/>
    <mergeCell ref="P20:R20"/>
    <mergeCell ref="AX20:AY20"/>
    <mergeCell ref="AZ20:BA20"/>
    <mergeCell ref="P21:R21"/>
    <mergeCell ref="AX21:AY21"/>
    <mergeCell ref="AZ21:BA21"/>
    <mergeCell ref="A19:A21"/>
    <mergeCell ref="B19:F21"/>
    <mergeCell ref="H19:I21"/>
    <mergeCell ref="J19:O21"/>
    <mergeCell ref="P19:R19"/>
    <mergeCell ref="AX19:AY19"/>
    <mergeCell ref="AZ22:BA22"/>
    <mergeCell ref="BB22:BG24"/>
    <mergeCell ref="P23:R23"/>
    <mergeCell ref="AX23:AY23"/>
    <mergeCell ref="AZ23:BA23"/>
    <mergeCell ref="P24:R24"/>
    <mergeCell ref="AX24:AY24"/>
    <mergeCell ref="AZ24:BA24"/>
    <mergeCell ref="A22:A24"/>
    <mergeCell ref="B22:F24"/>
    <mergeCell ref="H22:I24"/>
    <mergeCell ref="J22:O24"/>
    <mergeCell ref="P22:R22"/>
    <mergeCell ref="AX22:AY22"/>
    <mergeCell ref="AZ25:BA25"/>
    <mergeCell ref="BB25:BG27"/>
    <mergeCell ref="P26:R26"/>
    <mergeCell ref="AX26:AY26"/>
    <mergeCell ref="AZ26:BA26"/>
    <mergeCell ref="P27:R27"/>
    <mergeCell ref="AX27:AY27"/>
    <mergeCell ref="AZ27:BA27"/>
    <mergeCell ref="A25:A27"/>
    <mergeCell ref="B25:F27"/>
    <mergeCell ref="H25:I27"/>
    <mergeCell ref="J25:O27"/>
    <mergeCell ref="P25:R25"/>
    <mergeCell ref="AX25:AY25"/>
    <mergeCell ref="AZ28:BA28"/>
    <mergeCell ref="BB28:BG30"/>
    <mergeCell ref="P29:R29"/>
    <mergeCell ref="AX29:AY29"/>
    <mergeCell ref="AZ29:BA29"/>
    <mergeCell ref="P30:R30"/>
    <mergeCell ref="AX30:AY30"/>
    <mergeCell ref="AZ30:BA30"/>
    <mergeCell ref="A28:A30"/>
    <mergeCell ref="B28:F30"/>
    <mergeCell ref="H28:I30"/>
    <mergeCell ref="J28:O30"/>
    <mergeCell ref="P28:R28"/>
    <mergeCell ref="AX28:AY28"/>
    <mergeCell ref="AZ31:BA31"/>
    <mergeCell ref="BB31:BG33"/>
    <mergeCell ref="P32:R32"/>
    <mergeCell ref="AX32:AY32"/>
    <mergeCell ref="AZ32:BA32"/>
    <mergeCell ref="P33:R33"/>
    <mergeCell ref="AX33:AY33"/>
    <mergeCell ref="AZ33:BA33"/>
    <mergeCell ref="A31:A33"/>
    <mergeCell ref="B31:F33"/>
    <mergeCell ref="H31:I33"/>
    <mergeCell ref="J31:O33"/>
    <mergeCell ref="P31:R31"/>
    <mergeCell ref="AX31:AY31"/>
    <mergeCell ref="AZ34:BA34"/>
    <mergeCell ref="BB34:BG36"/>
    <mergeCell ref="P35:R35"/>
    <mergeCell ref="AX35:AY35"/>
    <mergeCell ref="AZ35:BA35"/>
    <mergeCell ref="P36:R36"/>
    <mergeCell ref="AX36:AY36"/>
    <mergeCell ref="AZ36:BA36"/>
    <mergeCell ref="A34:A36"/>
    <mergeCell ref="B34:F36"/>
    <mergeCell ref="H34:I36"/>
    <mergeCell ref="J34:O36"/>
    <mergeCell ref="P34:R34"/>
    <mergeCell ref="AX34:AY34"/>
    <mergeCell ref="AZ37:BA37"/>
    <mergeCell ref="BB37:BG39"/>
    <mergeCell ref="P38:R38"/>
    <mergeCell ref="AX38:AY38"/>
    <mergeCell ref="AZ38:BA38"/>
    <mergeCell ref="P39:R39"/>
    <mergeCell ref="AX39:AY39"/>
    <mergeCell ref="AZ39:BA39"/>
    <mergeCell ref="A37:A39"/>
    <mergeCell ref="B37:F39"/>
    <mergeCell ref="H37:I39"/>
    <mergeCell ref="J37:O39"/>
    <mergeCell ref="P37:R37"/>
    <mergeCell ref="AX37:AY37"/>
    <mergeCell ref="AZ40:BA40"/>
    <mergeCell ref="BB40:BG42"/>
    <mergeCell ref="P41:R41"/>
    <mergeCell ref="AX41:AY41"/>
    <mergeCell ref="AZ41:BA41"/>
    <mergeCell ref="P42:R42"/>
    <mergeCell ref="AX42:AY42"/>
    <mergeCell ref="AZ42:BA42"/>
    <mergeCell ref="A40:A42"/>
    <mergeCell ref="B40:F42"/>
    <mergeCell ref="H40:I42"/>
    <mergeCell ref="J40:O42"/>
    <mergeCell ref="P40:R40"/>
    <mergeCell ref="AX40:AY40"/>
    <mergeCell ref="AZ43:BA43"/>
    <mergeCell ref="BB43:BG45"/>
    <mergeCell ref="P44:R44"/>
    <mergeCell ref="AX44:AY44"/>
    <mergeCell ref="AZ44:BA44"/>
    <mergeCell ref="P45:R45"/>
    <mergeCell ref="AX45:AY45"/>
    <mergeCell ref="AZ45:BA45"/>
    <mergeCell ref="A43:A45"/>
    <mergeCell ref="B43:F45"/>
    <mergeCell ref="H43:I45"/>
    <mergeCell ref="J43:O45"/>
    <mergeCell ref="P43:R43"/>
    <mergeCell ref="AX43:AY43"/>
    <mergeCell ref="A49:A51"/>
    <mergeCell ref="B49:F51"/>
    <mergeCell ref="H49:I51"/>
    <mergeCell ref="J49:O51"/>
    <mergeCell ref="P49:R49"/>
    <mergeCell ref="AX49:AY49"/>
    <mergeCell ref="AZ46:BA46"/>
    <mergeCell ref="BB46:BG48"/>
    <mergeCell ref="P47:R47"/>
    <mergeCell ref="AX47:AY47"/>
    <mergeCell ref="AZ47:BA47"/>
    <mergeCell ref="P48:R48"/>
    <mergeCell ref="AX48:AY48"/>
    <mergeCell ref="AZ48:BA48"/>
    <mergeCell ref="A46:A48"/>
    <mergeCell ref="B46:F48"/>
    <mergeCell ref="H46:I48"/>
    <mergeCell ref="J46:O48"/>
    <mergeCell ref="P46:R46"/>
    <mergeCell ref="AX46:AY46"/>
    <mergeCell ref="AZ53:BA53"/>
    <mergeCell ref="BB53:BG62"/>
    <mergeCell ref="E54:R54"/>
    <mergeCell ref="AX54:AY54"/>
    <mergeCell ref="AZ54:BA54"/>
    <mergeCell ref="E55:R55"/>
    <mergeCell ref="AX55:BA62"/>
    <mergeCell ref="E56:R56"/>
    <mergeCell ref="AZ49:BA49"/>
    <mergeCell ref="BB49:BG51"/>
    <mergeCell ref="P50:R50"/>
    <mergeCell ref="AX50:AY50"/>
    <mergeCell ref="AZ50:BA50"/>
    <mergeCell ref="P51:R51"/>
    <mergeCell ref="AX51:AY51"/>
    <mergeCell ref="AZ51:BA51"/>
    <mergeCell ref="E57:R57"/>
    <mergeCell ref="A58:I62"/>
    <mergeCell ref="J58:R58"/>
    <mergeCell ref="J59:R59"/>
    <mergeCell ref="J60:R60"/>
    <mergeCell ref="J61:R61"/>
    <mergeCell ref="J62:R62"/>
    <mergeCell ref="E53:R53"/>
    <mergeCell ref="AX53:AY53"/>
  </mergeCells>
  <phoneticPr fontId="5"/>
  <dataValidations count="5">
    <dataValidation type="list" allowBlank="1" showInputMessage="1" showErrorMessage="1" sqref="H16:I52">
      <formula1>"Ａ,Ｂ,Ｃ,Ｄ"</formula1>
    </dataValidation>
    <dataValidation type="list" allowBlank="1" showInputMessage="1" showErrorMessage="1" sqref="B16:F52">
      <formula1>"管理者,生活相談員,看護職員,介護職員,機能訓練指導員,－"</formula1>
    </dataValidation>
    <dataValidation type="list" allowBlank="1" showInputMessage="1" showErrorMessage="1" sqref="S16:AW16 S19:AW19 S22:AW22 S25:AW25 S28:AW28 S31:AW31 S34:AW34 S37:AW37 S40:AW40 S43:AW43 S46:AW46 S49:AW49">
      <formula1>"a,b,c,d,e,f,g,h,I,j,k,l,m,n,o,p,q,r,s,t,u,v,w,x,y,z,休,‐"</formula1>
    </dataValidation>
    <dataValidation type="list" allowBlank="1" showInputMessage="1" showErrorMessage="1" sqref="BB5 BA6">
      <formula1>"予定,実績,予定・実績"</formula1>
    </dataValidation>
    <dataValidation type="list" allowBlank="1" showInputMessage="1" showErrorMessage="1" sqref="BB4:BD4">
      <formula1>"４週,暦月"</formula1>
    </dataValidation>
  </dataValidations>
  <printOptions horizontalCentered="1"/>
  <pageMargins left="0.39370078740157483" right="0.78740157480314965" top="0.38" bottom="0.23" header="0.28000000000000003" footer="0.28999999999999998"/>
  <pageSetup paperSize="9" scale="3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W42"/>
  <sheetViews>
    <sheetView view="pageBreakPreview" zoomScale="60" zoomScaleNormal="55" workbookViewId="0">
      <selection activeCell="U22" sqref="U22"/>
    </sheetView>
  </sheetViews>
  <sheetFormatPr defaultRowHeight="36" customHeight="1" x14ac:dyDescent="0.5"/>
  <cols>
    <col min="1" max="1" width="1.875" style="200" customWidth="1"/>
    <col min="2" max="2" width="6" style="200" customWidth="1"/>
    <col min="3" max="3" width="10.625" style="200" customWidth="1"/>
    <col min="4" max="4" width="3.5" style="200" customWidth="1"/>
    <col min="5" max="5" width="15.75" style="200" customWidth="1"/>
    <col min="6" max="6" width="3.5" style="200" customWidth="1"/>
    <col min="7" max="7" width="15.75" style="200" customWidth="1"/>
    <col min="8" max="8" width="3.5" style="200" customWidth="1"/>
    <col min="9" max="9" width="15.75" style="200" customWidth="1"/>
    <col min="10" max="10" width="3.5" style="200" customWidth="1"/>
    <col min="11" max="11" width="15.75" style="200" customWidth="1"/>
    <col min="12" max="12" width="3.5" style="200" customWidth="1"/>
    <col min="13" max="13" width="15.75" style="200" customWidth="1"/>
    <col min="14" max="14" width="3.5" style="200" customWidth="1"/>
    <col min="15" max="15" width="15.75" style="200" customWidth="1"/>
    <col min="16" max="16" width="3.5" style="200" customWidth="1"/>
    <col min="17" max="17" width="15.75" style="200" customWidth="1"/>
    <col min="18" max="18" width="3.5" style="200" customWidth="1"/>
    <col min="19" max="19" width="15.75" style="200" customWidth="1"/>
    <col min="20" max="20" width="3.5" style="200" customWidth="1"/>
    <col min="21" max="21" width="15.75" style="200" customWidth="1"/>
    <col min="22" max="22" width="3.375" style="200" customWidth="1"/>
    <col min="23" max="23" width="48.125" style="200" customWidth="1"/>
    <col min="24" max="16384" width="9" style="200"/>
  </cols>
  <sheetData>
    <row r="1" spans="2:23" s="199" customFormat="1" ht="26.25" customHeight="1" x14ac:dyDescent="0.5">
      <c r="B1" s="198" t="s">
        <v>232</v>
      </c>
    </row>
    <row r="2" spans="2:23" s="199" customFormat="1" ht="26.25" customHeight="1" x14ac:dyDescent="0.5">
      <c r="B2" s="199" t="s">
        <v>233</v>
      </c>
    </row>
    <row r="3" spans="2:23" s="199" customFormat="1" ht="26.25" customHeight="1" x14ac:dyDescent="0.5">
      <c r="B3" s="198" t="s">
        <v>234</v>
      </c>
      <c r="C3" s="198"/>
      <c r="D3" s="198"/>
      <c r="E3" s="198" t="s">
        <v>235</v>
      </c>
      <c r="F3" s="198"/>
      <c r="G3" s="198"/>
      <c r="H3" s="198"/>
      <c r="I3" s="198"/>
      <c r="J3" s="198"/>
      <c r="K3" s="198"/>
      <c r="L3" s="198"/>
      <c r="M3" s="198"/>
      <c r="N3" s="198"/>
      <c r="O3" s="198"/>
    </row>
    <row r="4" spans="2:23" ht="26.25" customHeight="1" x14ac:dyDescent="0.5">
      <c r="E4" s="575" t="s">
        <v>236</v>
      </c>
      <c r="F4" s="576"/>
      <c r="G4" s="576"/>
      <c r="H4" s="576"/>
      <c r="I4" s="576"/>
      <c r="J4" s="576"/>
      <c r="K4" s="577"/>
      <c r="M4" s="578" t="s">
        <v>237</v>
      </c>
      <c r="N4" s="578"/>
      <c r="O4" s="578"/>
      <c r="P4" s="201"/>
      <c r="Q4" s="578" t="s">
        <v>238</v>
      </c>
      <c r="R4" s="578"/>
      <c r="S4" s="578"/>
      <c r="T4" s="578"/>
      <c r="U4" s="578"/>
      <c r="W4" s="579" t="s">
        <v>239</v>
      </c>
    </row>
    <row r="5" spans="2:23" ht="26.25" customHeight="1" x14ac:dyDescent="0.5">
      <c r="B5" s="200" t="s">
        <v>201</v>
      </c>
      <c r="C5" s="200" t="s">
        <v>240</v>
      </c>
      <c r="E5" s="200" t="s">
        <v>241</v>
      </c>
      <c r="G5" s="200" t="s">
        <v>242</v>
      </c>
      <c r="I5" s="200" t="s">
        <v>243</v>
      </c>
      <c r="K5" s="200" t="s">
        <v>236</v>
      </c>
      <c r="M5" s="200" t="s">
        <v>244</v>
      </c>
      <c r="O5" s="200" t="s">
        <v>245</v>
      </c>
      <c r="Q5" s="200" t="s">
        <v>244</v>
      </c>
      <c r="S5" s="200" t="s">
        <v>245</v>
      </c>
      <c r="U5" s="200" t="s">
        <v>236</v>
      </c>
      <c r="W5" s="579"/>
    </row>
    <row r="6" spans="2:23" ht="26.25" customHeight="1" x14ac:dyDescent="0.5">
      <c r="B6" s="200">
        <v>1</v>
      </c>
      <c r="C6" s="202" t="s">
        <v>246</v>
      </c>
      <c r="D6" s="200" t="s">
        <v>247</v>
      </c>
      <c r="E6" s="203">
        <v>0.375</v>
      </c>
      <c r="F6" s="200" t="s">
        <v>248</v>
      </c>
      <c r="G6" s="203">
        <v>0.75</v>
      </c>
      <c r="H6" s="200" t="s">
        <v>249</v>
      </c>
      <c r="I6" s="203">
        <v>4.1666666666666664E-2</v>
      </c>
      <c r="J6" s="200" t="s">
        <v>250</v>
      </c>
      <c r="K6" s="202">
        <f>(G6-E6-I6)*24</f>
        <v>8</v>
      </c>
      <c r="M6" s="203">
        <v>0.39583333333333331</v>
      </c>
      <c r="N6" s="200" t="s">
        <v>248</v>
      </c>
      <c r="O6" s="203">
        <v>0.6875</v>
      </c>
      <c r="Q6" s="204">
        <f>IF(E6&lt;M6,M6,E6)</f>
        <v>0.39583333333333331</v>
      </c>
      <c r="R6" s="200" t="s">
        <v>248</v>
      </c>
      <c r="S6" s="204">
        <f>IF(G6&gt;O6,O6,G6)</f>
        <v>0.6875</v>
      </c>
      <c r="U6" s="202">
        <f>(S6-Q6)*24</f>
        <v>7</v>
      </c>
      <c r="W6" s="205"/>
    </row>
    <row r="7" spans="2:23" ht="26.25" customHeight="1" x14ac:dyDescent="0.5">
      <c r="B7" s="200">
        <v>2</v>
      </c>
      <c r="C7" s="202" t="s">
        <v>251</v>
      </c>
      <c r="D7" s="200" t="s">
        <v>247</v>
      </c>
      <c r="E7" s="205"/>
      <c r="F7" s="200" t="s">
        <v>248</v>
      </c>
      <c r="G7" s="205"/>
      <c r="H7" s="200" t="s">
        <v>249</v>
      </c>
      <c r="I7" s="203">
        <v>0</v>
      </c>
      <c r="J7" s="200" t="s">
        <v>250</v>
      </c>
      <c r="K7" s="202">
        <f>(G7-E7-I7)*24</f>
        <v>0</v>
      </c>
      <c r="M7" s="205"/>
      <c r="N7" s="200" t="s">
        <v>248</v>
      </c>
      <c r="O7" s="205"/>
      <c r="Q7" s="204">
        <f t="shared" ref="Q7:Q35" si="0">IF(E7&lt;M7,M7,E7)</f>
        <v>0</v>
      </c>
      <c r="R7" s="200" t="s">
        <v>248</v>
      </c>
      <c r="S7" s="204">
        <f t="shared" ref="S7:S35" si="1">IF(G7&gt;O7,O7,G7)</f>
        <v>0</v>
      </c>
      <c r="U7" s="202">
        <f t="shared" ref="U7:U35" si="2">(S7-Q7)*24</f>
        <v>0</v>
      </c>
      <c r="W7" s="205"/>
    </row>
    <row r="8" spans="2:23" ht="26.25" customHeight="1" x14ac:dyDescent="0.5">
      <c r="B8" s="200">
        <v>3</v>
      </c>
      <c r="C8" s="202" t="s">
        <v>252</v>
      </c>
      <c r="D8" s="200" t="s">
        <v>247</v>
      </c>
      <c r="E8" s="205"/>
      <c r="F8" s="200" t="s">
        <v>248</v>
      </c>
      <c r="G8" s="205"/>
      <c r="H8" s="200" t="s">
        <v>249</v>
      </c>
      <c r="I8" s="203">
        <v>0</v>
      </c>
      <c r="J8" s="200" t="s">
        <v>250</v>
      </c>
      <c r="K8" s="202">
        <f t="shared" ref="K8:K35" si="3">(G8-E8-I8)*24</f>
        <v>0</v>
      </c>
      <c r="M8" s="205"/>
      <c r="N8" s="200" t="s">
        <v>248</v>
      </c>
      <c r="O8" s="205"/>
      <c r="Q8" s="204">
        <f t="shared" si="0"/>
        <v>0</v>
      </c>
      <c r="R8" s="200" t="s">
        <v>248</v>
      </c>
      <c r="S8" s="204">
        <f t="shared" si="1"/>
        <v>0</v>
      </c>
      <c r="U8" s="202">
        <f t="shared" si="2"/>
        <v>0</v>
      </c>
      <c r="W8" s="205"/>
    </row>
    <row r="9" spans="2:23" ht="26.25" customHeight="1" x14ac:dyDescent="0.5">
      <c r="B9" s="200">
        <v>4</v>
      </c>
      <c r="C9" s="202" t="s">
        <v>253</v>
      </c>
      <c r="D9" s="200" t="s">
        <v>247</v>
      </c>
      <c r="E9" s="205"/>
      <c r="F9" s="200" t="s">
        <v>248</v>
      </c>
      <c r="G9" s="205"/>
      <c r="H9" s="200" t="s">
        <v>249</v>
      </c>
      <c r="I9" s="203">
        <v>0</v>
      </c>
      <c r="J9" s="200" t="s">
        <v>250</v>
      </c>
      <c r="K9" s="202">
        <f t="shared" si="3"/>
        <v>0</v>
      </c>
      <c r="M9" s="205"/>
      <c r="N9" s="200" t="s">
        <v>248</v>
      </c>
      <c r="O9" s="205"/>
      <c r="Q9" s="204">
        <f t="shared" si="0"/>
        <v>0</v>
      </c>
      <c r="R9" s="200" t="s">
        <v>248</v>
      </c>
      <c r="S9" s="204">
        <f t="shared" si="1"/>
        <v>0</v>
      </c>
      <c r="U9" s="202">
        <f t="shared" si="2"/>
        <v>0</v>
      </c>
      <c r="W9" s="205"/>
    </row>
    <row r="10" spans="2:23" ht="26.25" customHeight="1" x14ac:dyDescent="0.5">
      <c r="B10" s="200">
        <v>5</v>
      </c>
      <c r="C10" s="202" t="s">
        <v>254</v>
      </c>
      <c r="D10" s="200" t="s">
        <v>247</v>
      </c>
      <c r="E10" s="205"/>
      <c r="F10" s="200" t="s">
        <v>248</v>
      </c>
      <c r="G10" s="205"/>
      <c r="H10" s="200" t="s">
        <v>249</v>
      </c>
      <c r="I10" s="203">
        <v>0</v>
      </c>
      <c r="J10" s="200" t="s">
        <v>250</v>
      </c>
      <c r="K10" s="202">
        <f t="shared" si="3"/>
        <v>0</v>
      </c>
      <c r="M10" s="205"/>
      <c r="N10" s="200" t="s">
        <v>248</v>
      </c>
      <c r="O10" s="205"/>
      <c r="Q10" s="204">
        <f t="shared" si="0"/>
        <v>0</v>
      </c>
      <c r="R10" s="200" t="s">
        <v>248</v>
      </c>
      <c r="S10" s="204">
        <f t="shared" si="1"/>
        <v>0</v>
      </c>
      <c r="U10" s="202">
        <f t="shared" si="2"/>
        <v>0</v>
      </c>
      <c r="W10" s="205"/>
    </row>
    <row r="11" spans="2:23" ht="26.25" customHeight="1" x14ac:dyDescent="0.5">
      <c r="B11" s="200">
        <v>6</v>
      </c>
      <c r="C11" s="202" t="s">
        <v>255</v>
      </c>
      <c r="D11" s="200" t="s">
        <v>247</v>
      </c>
      <c r="E11" s="205"/>
      <c r="F11" s="200" t="s">
        <v>248</v>
      </c>
      <c r="G11" s="205"/>
      <c r="H11" s="200" t="s">
        <v>249</v>
      </c>
      <c r="I11" s="203">
        <v>0</v>
      </c>
      <c r="J11" s="200" t="s">
        <v>250</v>
      </c>
      <c r="K11" s="202">
        <f t="shared" si="3"/>
        <v>0</v>
      </c>
      <c r="M11" s="205"/>
      <c r="N11" s="200" t="s">
        <v>248</v>
      </c>
      <c r="O11" s="205"/>
      <c r="Q11" s="204">
        <f t="shared" si="0"/>
        <v>0</v>
      </c>
      <c r="R11" s="200" t="s">
        <v>248</v>
      </c>
      <c r="S11" s="204">
        <f t="shared" si="1"/>
        <v>0</v>
      </c>
      <c r="U11" s="202">
        <f t="shared" si="2"/>
        <v>0</v>
      </c>
      <c r="W11" s="205"/>
    </row>
    <row r="12" spans="2:23" ht="26.25" customHeight="1" x14ac:dyDescent="0.5">
      <c r="B12" s="200">
        <v>7</v>
      </c>
      <c r="C12" s="202" t="s">
        <v>256</v>
      </c>
      <c r="D12" s="200" t="s">
        <v>247</v>
      </c>
      <c r="E12" s="205"/>
      <c r="F12" s="200" t="s">
        <v>248</v>
      </c>
      <c r="G12" s="205"/>
      <c r="H12" s="200" t="s">
        <v>249</v>
      </c>
      <c r="I12" s="203">
        <v>0</v>
      </c>
      <c r="J12" s="200" t="s">
        <v>250</v>
      </c>
      <c r="K12" s="202">
        <f t="shared" si="3"/>
        <v>0</v>
      </c>
      <c r="M12" s="205"/>
      <c r="N12" s="200" t="s">
        <v>248</v>
      </c>
      <c r="O12" s="205"/>
      <c r="Q12" s="204">
        <f t="shared" si="0"/>
        <v>0</v>
      </c>
      <c r="R12" s="200" t="s">
        <v>248</v>
      </c>
      <c r="S12" s="204">
        <f t="shared" si="1"/>
        <v>0</v>
      </c>
      <c r="U12" s="202">
        <f t="shared" si="2"/>
        <v>0</v>
      </c>
      <c r="W12" s="205"/>
    </row>
    <row r="13" spans="2:23" ht="26.25" customHeight="1" x14ac:dyDescent="0.5">
      <c r="B13" s="200">
        <v>8</v>
      </c>
      <c r="C13" s="202" t="s">
        <v>257</v>
      </c>
      <c r="D13" s="200" t="s">
        <v>247</v>
      </c>
      <c r="E13" s="205"/>
      <c r="F13" s="200" t="s">
        <v>248</v>
      </c>
      <c r="G13" s="205"/>
      <c r="H13" s="200" t="s">
        <v>249</v>
      </c>
      <c r="I13" s="203">
        <v>0</v>
      </c>
      <c r="J13" s="200" t="s">
        <v>250</v>
      </c>
      <c r="K13" s="202">
        <f t="shared" si="3"/>
        <v>0</v>
      </c>
      <c r="M13" s="205"/>
      <c r="N13" s="200" t="s">
        <v>248</v>
      </c>
      <c r="O13" s="205"/>
      <c r="Q13" s="204">
        <f t="shared" si="0"/>
        <v>0</v>
      </c>
      <c r="R13" s="200" t="s">
        <v>248</v>
      </c>
      <c r="S13" s="204">
        <f t="shared" si="1"/>
        <v>0</v>
      </c>
      <c r="U13" s="202">
        <f t="shared" si="2"/>
        <v>0</v>
      </c>
      <c r="W13" s="205"/>
    </row>
    <row r="14" spans="2:23" ht="26.25" customHeight="1" x14ac:dyDescent="0.5">
      <c r="B14" s="200">
        <v>9</v>
      </c>
      <c r="C14" s="202" t="s">
        <v>258</v>
      </c>
      <c r="D14" s="200" t="s">
        <v>247</v>
      </c>
      <c r="E14" s="205"/>
      <c r="F14" s="200" t="s">
        <v>248</v>
      </c>
      <c r="G14" s="205"/>
      <c r="H14" s="200" t="s">
        <v>249</v>
      </c>
      <c r="I14" s="203">
        <v>0</v>
      </c>
      <c r="J14" s="200" t="s">
        <v>250</v>
      </c>
      <c r="K14" s="202">
        <f t="shared" si="3"/>
        <v>0</v>
      </c>
      <c r="M14" s="205"/>
      <c r="N14" s="200" t="s">
        <v>248</v>
      </c>
      <c r="O14" s="205"/>
      <c r="Q14" s="204">
        <f t="shared" si="0"/>
        <v>0</v>
      </c>
      <c r="R14" s="200" t="s">
        <v>248</v>
      </c>
      <c r="S14" s="204">
        <f t="shared" si="1"/>
        <v>0</v>
      </c>
      <c r="U14" s="202">
        <f t="shared" si="2"/>
        <v>0</v>
      </c>
      <c r="W14" s="205"/>
    </row>
    <row r="15" spans="2:23" ht="26.25" customHeight="1" x14ac:dyDescent="0.5">
      <c r="B15" s="200">
        <v>10</v>
      </c>
      <c r="C15" s="202" t="s">
        <v>259</v>
      </c>
      <c r="D15" s="200" t="s">
        <v>247</v>
      </c>
      <c r="E15" s="205"/>
      <c r="F15" s="200" t="s">
        <v>248</v>
      </c>
      <c r="G15" s="205"/>
      <c r="H15" s="200" t="s">
        <v>249</v>
      </c>
      <c r="I15" s="203">
        <v>0</v>
      </c>
      <c r="J15" s="200" t="s">
        <v>250</v>
      </c>
      <c r="K15" s="202">
        <f t="shared" si="3"/>
        <v>0</v>
      </c>
      <c r="M15" s="205"/>
      <c r="N15" s="200" t="s">
        <v>248</v>
      </c>
      <c r="O15" s="205"/>
      <c r="Q15" s="204">
        <f t="shared" si="0"/>
        <v>0</v>
      </c>
      <c r="R15" s="200" t="s">
        <v>248</v>
      </c>
      <c r="S15" s="204">
        <f t="shared" si="1"/>
        <v>0</v>
      </c>
      <c r="U15" s="202">
        <f t="shared" si="2"/>
        <v>0</v>
      </c>
      <c r="W15" s="205"/>
    </row>
    <row r="16" spans="2:23" ht="26.25" customHeight="1" x14ac:dyDescent="0.5">
      <c r="B16" s="200">
        <v>11</v>
      </c>
      <c r="C16" s="202" t="s">
        <v>260</v>
      </c>
      <c r="D16" s="200" t="s">
        <v>247</v>
      </c>
      <c r="E16" s="205"/>
      <c r="F16" s="200" t="s">
        <v>248</v>
      </c>
      <c r="G16" s="205"/>
      <c r="H16" s="200" t="s">
        <v>249</v>
      </c>
      <c r="I16" s="203">
        <v>0</v>
      </c>
      <c r="J16" s="200" t="s">
        <v>250</v>
      </c>
      <c r="K16" s="202">
        <f t="shared" si="3"/>
        <v>0</v>
      </c>
      <c r="M16" s="205"/>
      <c r="N16" s="200" t="s">
        <v>248</v>
      </c>
      <c r="O16" s="205"/>
      <c r="Q16" s="204">
        <f t="shared" si="0"/>
        <v>0</v>
      </c>
      <c r="R16" s="200" t="s">
        <v>248</v>
      </c>
      <c r="S16" s="204">
        <f t="shared" si="1"/>
        <v>0</v>
      </c>
      <c r="U16" s="202">
        <f t="shared" si="2"/>
        <v>0</v>
      </c>
      <c r="W16" s="205"/>
    </row>
    <row r="17" spans="2:23" ht="26.25" customHeight="1" x14ac:dyDescent="0.5">
      <c r="B17" s="200">
        <v>12</v>
      </c>
      <c r="C17" s="202" t="s">
        <v>261</v>
      </c>
      <c r="D17" s="200" t="s">
        <v>247</v>
      </c>
      <c r="E17" s="205"/>
      <c r="F17" s="200" t="s">
        <v>248</v>
      </c>
      <c r="G17" s="205"/>
      <c r="H17" s="200" t="s">
        <v>249</v>
      </c>
      <c r="I17" s="203">
        <v>0</v>
      </c>
      <c r="J17" s="200" t="s">
        <v>250</v>
      </c>
      <c r="K17" s="202">
        <f t="shared" si="3"/>
        <v>0</v>
      </c>
      <c r="M17" s="205"/>
      <c r="N17" s="200" t="s">
        <v>248</v>
      </c>
      <c r="O17" s="205"/>
      <c r="Q17" s="204">
        <f t="shared" si="0"/>
        <v>0</v>
      </c>
      <c r="R17" s="200" t="s">
        <v>248</v>
      </c>
      <c r="S17" s="204">
        <f t="shared" si="1"/>
        <v>0</v>
      </c>
      <c r="U17" s="202">
        <f t="shared" si="2"/>
        <v>0</v>
      </c>
      <c r="W17" s="205"/>
    </row>
    <row r="18" spans="2:23" ht="26.25" customHeight="1" x14ac:dyDescent="0.5">
      <c r="B18" s="200">
        <v>13</v>
      </c>
      <c r="C18" s="202" t="s">
        <v>262</v>
      </c>
      <c r="D18" s="200" t="s">
        <v>247</v>
      </c>
      <c r="E18" s="205"/>
      <c r="F18" s="200" t="s">
        <v>248</v>
      </c>
      <c r="G18" s="205"/>
      <c r="H18" s="200" t="s">
        <v>249</v>
      </c>
      <c r="I18" s="203">
        <v>0</v>
      </c>
      <c r="J18" s="200" t="s">
        <v>250</v>
      </c>
      <c r="K18" s="202">
        <f t="shared" si="3"/>
        <v>0</v>
      </c>
      <c r="M18" s="205"/>
      <c r="N18" s="200" t="s">
        <v>248</v>
      </c>
      <c r="O18" s="205"/>
      <c r="Q18" s="204">
        <f t="shared" si="0"/>
        <v>0</v>
      </c>
      <c r="R18" s="200" t="s">
        <v>248</v>
      </c>
      <c r="S18" s="204">
        <f t="shared" si="1"/>
        <v>0</v>
      </c>
      <c r="U18" s="202">
        <f t="shared" si="2"/>
        <v>0</v>
      </c>
      <c r="W18" s="205"/>
    </row>
    <row r="19" spans="2:23" ht="26.25" customHeight="1" x14ac:dyDescent="0.5">
      <c r="B19" s="200">
        <v>14</v>
      </c>
      <c r="C19" s="202" t="s">
        <v>263</v>
      </c>
      <c r="D19" s="200" t="s">
        <v>247</v>
      </c>
      <c r="E19" s="205"/>
      <c r="F19" s="200" t="s">
        <v>248</v>
      </c>
      <c r="G19" s="205"/>
      <c r="H19" s="200" t="s">
        <v>249</v>
      </c>
      <c r="I19" s="203">
        <v>0</v>
      </c>
      <c r="J19" s="200" t="s">
        <v>250</v>
      </c>
      <c r="K19" s="202">
        <f t="shared" si="3"/>
        <v>0</v>
      </c>
      <c r="M19" s="205"/>
      <c r="N19" s="200" t="s">
        <v>248</v>
      </c>
      <c r="O19" s="205"/>
      <c r="Q19" s="204">
        <f t="shared" si="0"/>
        <v>0</v>
      </c>
      <c r="R19" s="200" t="s">
        <v>248</v>
      </c>
      <c r="S19" s="204">
        <f t="shared" si="1"/>
        <v>0</v>
      </c>
      <c r="U19" s="202">
        <f t="shared" si="2"/>
        <v>0</v>
      </c>
      <c r="W19" s="205"/>
    </row>
    <row r="20" spans="2:23" ht="26.25" customHeight="1" x14ac:dyDescent="0.5">
      <c r="B20" s="200">
        <v>15</v>
      </c>
      <c r="C20" s="202" t="s">
        <v>264</v>
      </c>
      <c r="D20" s="200" t="s">
        <v>247</v>
      </c>
      <c r="E20" s="205"/>
      <c r="F20" s="200" t="s">
        <v>248</v>
      </c>
      <c r="G20" s="205"/>
      <c r="H20" s="200" t="s">
        <v>249</v>
      </c>
      <c r="I20" s="203">
        <v>0</v>
      </c>
      <c r="J20" s="200" t="s">
        <v>250</v>
      </c>
      <c r="K20" s="202">
        <f t="shared" si="3"/>
        <v>0</v>
      </c>
      <c r="M20" s="205"/>
      <c r="N20" s="200" t="s">
        <v>248</v>
      </c>
      <c r="O20" s="205"/>
      <c r="Q20" s="204">
        <f t="shared" si="0"/>
        <v>0</v>
      </c>
      <c r="R20" s="200" t="s">
        <v>248</v>
      </c>
      <c r="S20" s="204">
        <f t="shared" si="1"/>
        <v>0</v>
      </c>
      <c r="U20" s="202">
        <f t="shared" si="2"/>
        <v>0</v>
      </c>
      <c r="W20" s="205"/>
    </row>
    <row r="21" spans="2:23" ht="26.25" customHeight="1" x14ac:dyDescent="0.5">
      <c r="B21" s="200">
        <v>16</v>
      </c>
      <c r="C21" s="202" t="s">
        <v>265</v>
      </c>
      <c r="D21" s="200" t="s">
        <v>247</v>
      </c>
      <c r="E21" s="205"/>
      <c r="F21" s="200" t="s">
        <v>248</v>
      </c>
      <c r="G21" s="205"/>
      <c r="H21" s="200" t="s">
        <v>249</v>
      </c>
      <c r="I21" s="203">
        <v>0</v>
      </c>
      <c r="J21" s="200" t="s">
        <v>250</v>
      </c>
      <c r="K21" s="202">
        <f t="shared" si="3"/>
        <v>0</v>
      </c>
      <c r="M21" s="205"/>
      <c r="N21" s="200" t="s">
        <v>248</v>
      </c>
      <c r="O21" s="205"/>
      <c r="Q21" s="204">
        <f t="shared" si="0"/>
        <v>0</v>
      </c>
      <c r="R21" s="200" t="s">
        <v>248</v>
      </c>
      <c r="S21" s="204">
        <f t="shared" si="1"/>
        <v>0</v>
      </c>
      <c r="U21" s="202">
        <f t="shared" si="2"/>
        <v>0</v>
      </c>
      <c r="W21" s="205"/>
    </row>
    <row r="22" spans="2:23" ht="26.25" customHeight="1" x14ac:dyDescent="0.5">
      <c r="B22" s="200">
        <v>17</v>
      </c>
      <c r="C22" s="202" t="s">
        <v>266</v>
      </c>
      <c r="D22" s="200" t="s">
        <v>247</v>
      </c>
      <c r="E22" s="205"/>
      <c r="F22" s="200" t="s">
        <v>248</v>
      </c>
      <c r="G22" s="205"/>
      <c r="H22" s="200" t="s">
        <v>249</v>
      </c>
      <c r="I22" s="203">
        <v>0</v>
      </c>
      <c r="J22" s="200" t="s">
        <v>250</v>
      </c>
      <c r="K22" s="202">
        <f t="shared" si="3"/>
        <v>0</v>
      </c>
      <c r="M22" s="205"/>
      <c r="N22" s="200" t="s">
        <v>248</v>
      </c>
      <c r="O22" s="205"/>
      <c r="Q22" s="204">
        <f t="shared" si="0"/>
        <v>0</v>
      </c>
      <c r="R22" s="200" t="s">
        <v>248</v>
      </c>
      <c r="S22" s="204">
        <f t="shared" si="1"/>
        <v>0</v>
      </c>
      <c r="U22" s="202">
        <f t="shared" si="2"/>
        <v>0</v>
      </c>
      <c r="W22" s="205"/>
    </row>
    <row r="23" spans="2:23" ht="26.25" customHeight="1" x14ac:dyDescent="0.5">
      <c r="B23" s="200">
        <v>18</v>
      </c>
      <c r="C23" s="202" t="s">
        <v>267</v>
      </c>
      <c r="D23" s="200" t="s">
        <v>247</v>
      </c>
      <c r="E23" s="205"/>
      <c r="F23" s="200" t="s">
        <v>248</v>
      </c>
      <c r="G23" s="205"/>
      <c r="H23" s="200" t="s">
        <v>249</v>
      </c>
      <c r="I23" s="203">
        <v>0</v>
      </c>
      <c r="J23" s="200" t="s">
        <v>250</v>
      </c>
      <c r="K23" s="202">
        <f t="shared" si="3"/>
        <v>0</v>
      </c>
      <c r="M23" s="205"/>
      <c r="N23" s="200" t="s">
        <v>248</v>
      </c>
      <c r="O23" s="205"/>
      <c r="Q23" s="204">
        <f t="shared" si="0"/>
        <v>0</v>
      </c>
      <c r="R23" s="200" t="s">
        <v>248</v>
      </c>
      <c r="S23" s="204">
        <f t="shared" si="1"/>
        <v>0</v>
      </c>
      <c r="U23" s="202">
        <f t="shared" si="2"/>
        <v>0</v>
      </c>
      <c r="W23" s="205"/>
    </row>
    <row r="24" spans="2:23" ht="26.25" customHeight="1" x14ac:dyDescent="0.5">
      <c r="B24" s="200">
        <v>19</v>
      </c>
      <c r="C24" s="202" t="s">
        <v>268</v>
      </c>
      <c r="D24" s="200" t="s">
        <v>247</v>
      </c>
      <c r="E24" s="205"/>
      <c r="F24" s="200" t="s">
        <v>248</v>
      </c>
      <c r="G24" s="205"/>
      <c r="H24" s="200" t="s">
        <v>249</v>
      </c>
      <c r="I24" s="203">
        <v>0</v>
      </c>
      <c r="J24" s="200" t="s">
        <v>250</v>
      </c>
      <c r="K24" s="202">
        <f t="shared" si="3"/>
        <v>0</v>
      </c>
      <c r="M24" s="205"/>
      <c r="N24" s="200" t="s">
        <v>248</v>
      </c>
      <c r="O24" s="205"/>
      <c r="Q24" s="204">
        <f t="shared" si="0"/>
        <v>0</v>
      </c>
      <c r="R24" s="200" t="s">
        <v>248</v>
      </c>
      <c r="S24" s="204">
        <f t="shared" si="1"/>
        <v>0</v>
      </c>
      <c r="U24" s="202">
        <f t="shared" si="2"/>
        <v>0</v>
      </c>
      <c r="W24" s="205"/>
    </row>
    <row r="25" spans="2:23" ht="26.25" customHeight="1" x14ac:dyDescent="0.5">
      <c r="B25" s="200">
        <v>20</v>
      </c>
      <c r="C25" s="202" t="s">
        <v>269</v>
      </c>
      <c r="D25" s="200" t="s">
        <v>247</v>
      </c>
      <c r="E25" s="205"/>
      <c r="F25" s="200" t="s">
        <v>248</v>
      </c>
      <c r="G25" s="205"/>
      <c r="H25" s="200" t="s">
        <v>249</v>
      </c>
      <c r="I25" s="203">
        <v>0</v>
      </c>
      <c r="J25" s="200" t="s">
        <v>250</v>
      </c>
      <c r="K25" s="202">
        <f t="shared" si="3"/>
        <v>0</v>
      </c>
      <c r="M25" s="205"/>
      <c r="N25" s="200" t="s">
        <v>248</v>
      </c>
      <c r="O25" s="205"/>
      <c r="Q25" s="204">
        <f t="shared" si="0"/>
        <v>0</v>
      </c>
      <c r="R25" s="200" t="s">
        <v>248</v>
      </c>
      <c r="S25" s="204">
        <f t="shared" si="1"/>
        <v>0</v>
      </c>
      <c r="U25" s="202">
        <f t="shared" si="2"/>
        <v>0</v>
      </c>
      <c r="W25" s="205"/>
    </row>
    <row r="26" spans="2:23" ht="26.25" customHeight="1" x14ac:dyDescent="0.5">
      <c r="B26" s="200">
        <v>21</v>
      </c>
      <c r="C26" s="202" t="s">
        <v>270</v>
      </c>
      <c r="D26" s="200" t="s">
        <v>247</v>
      </c>
      <c r="E26" s="205"/>
      <c r="F26" s="200" t="s">
        <v>248</v>
      </c>
      <c r="G26" s="205"/>
      <c r="H26" s="200" t="s">
        <v>249</v>
      </c>
      <c r="I26" s="205"/>
      <c r="J26" s="200" t="s">
        <v>250</v>
      </c>
      <c r="K26" s="202">
        <f t="shared" si="3"/>
        <v>0</v>
      </c>
      <c r="M26" s="205"/>
      <c r="N26" s="200" t="s">
        <v>248</v>
      </c>
      <c r="O26" s="205"/>
      <c r="Q26" s="204">
        <f t="shared" si="0"/>
        <v>0</v>
      </c>
      <c r="R26" s="200" t="s">
        <v>248</v>
      </c>
      <c r="S26" s="204">
        <f t="shared" si="1"/>
        <v>0</v>
      </c>
      <c r="U26" s="202">
        <f t="shared" si="2"/>
        <v>0</v>
      </c>
      <c r="W26" s="205"/>
    </row>
    <row r="27" spans="2:23" ht="26.25" customHeight="1" x14ac:dyDescent="0.5">
      <c r="B27" s="200">
        <v>22</v>
      </c>
      <c r="C27" s="202" t="s">
        <v>271</v>
      </c>
      <c r="D27" s="200" t="s">
        <v>247</v>
      </c>
      <c r="E27" s="205"/>
      <c r="F27" s="200" t="s">
        <v>248</v>
      </c>
      <c r="G27" s="205"/>
      <c r="H27" s="200" t="s">
        <v>249</v>
      </c>
      <c r="I27" s="205"/>
      <c r="J27" s="200" t="s">
        <v>250</v>
      </c>
      <c r="K27" s="202">
        <f t="shared" si="3"/>
        <v>0</v>
      </c>
      <c r="M27" s="205"/>
      <c r="N27" s="200" t="s">
        <v>248</v>
      </c>
      <c r="O27" s="205"/>
      <c r="Q27" s="204">
        <f t="shared" si="0"/>
        <v>0</v>
      </c>
      <c r="R27" s="200" t="s">
        <v>248</v>
      </c>
      <c r="S27" s="204">
        <f t="shared" si="1"/>
        <v>0</v>
      </c>
      <c r="U27" s="202">
        <f t="shared" si="2"/>
        <v>0</v>
      </c>
      <c r="W27" s="205"/>
    </row>
    <row r="28" spans="2:23" ht="26.25" customHeight="1" x14ac:dyDescent="0.5">
      <c r="B28" s="200">
        <v>23</v>
      </c>
      <c r="C28" s="202" t="s">
        <v>272</v>
      </c>
      <c r="D28" s="200" t="s">
        <v>247</v>
      </c>
      <c r="E28" s="205"/>
      <c r="F28" s="200" t="s">
        <v>248</v>
      </c>
      <c r="G28" s="205"/>
      <c r="H28" s="200" t="s">
        <v>249</v>
      </c>
      <c r="I28" s="205"/>
      <c r="J28" s="200" t="s">
        <v>250</v>
      </c>
      <c r="K28" s="202">
        <f t="shared" si="3"/>
        <v>0</v>
      </c>
      <c r="M28" s="205"/>
      <c r="N28" s="200" t="s">
        <v>248</v>
      </c>
      <c r="O28" s="205"/>
      <c r="Q28" s="204">
        <f t="shared" si="0"/>
        <v>0</v>
      </c>
      <c r="R28" s="200" t="s">
        <v>248</v>
      </c>
      <c r="S28" s="204">
        <f t="shared" si="1"/>
        <v>0</v>
      </c>
      <c r="U28" s="202">
        <f t="shared" si="2"/>
        <v>0</v>
      </c>
      <c r="W28" s="205"/>
    </row>
    <row r="29" spans="2:23" ht="26.25" customHeight="1" x14ac:dyDescent="0.5">
      <c r="B29" s="200">
        <v>24</v>
      </c>
      <c r="C29" s="202" t="s">
        <v>273</v>
      </c>
      <c r="D29" s="200" t="s">
        <v>247</v>
      </c>
      <c r="E29" s="205"/>
      <c r="F29" s="200" t="s">
        <v>248</v>
      </c>
      <c r="G29" s="205"/>
      <c r="H29" s="200" t="s">
        <v>249</v>
      </c>
      <c r="I29" s="205"/>
      <c r="J29" s="200" t="s">
        <v>250</v>
      </c>
      <c r="K29" s="202">
        <f t="shared" si="3"/>
        <v>0</v>
      </c>
      <c r="M29" s="205"/>
      <c r="N29" s="200" t="s">
        <v>248</v>
      </c>
      <c r="O29" s="205"/>
      <c r="Q29" s="204">
        <f t="shared" si="0"/>
        <v>0</v>
      </c>
      <c r="R29" s="200" t="s">
        <v>248</v>
      </c>
      <c r="S29" s="204">
        <f t="shared" si="1"/>
        <v>0</v>
      </c>
      <c r="U29" s="202">
        <f t="shared" si="2"/>
        <v>0</v>
      </c>
      <c r="W29" s="205"/>
    </row>
    <row r="30" spans="2:23" ht="26.25" customHeight="1" x14ac:dyDescent="0.5">
      <c r="B30" s="200">
        <v>25</v>
      </c>
      <c r="C30" s="202" t="s">
        <v>274</v>
      </c>
      <c r="D30" s="200" t="s">
        <v>247</v>
      </c>
      <c r="E30" s="205"/>
      <c r="F30" s="200" t="s">
        <v>248</v>
      </c>
      <c r="G30" s="205"/>
      <c r="H30" s="200" t="s">
        <v>249</v>
      </c>
      <c r="I30" s="205"/>
      <c r="J30" s="200" t="s">
        <v>250</v>
      </c>
      <c r="K30" s="202">
        <f t="shared" si="3"/>
        <v>0</v>
      </c>
      <c r="M30" s="205"/>
      <c r="N30" s="200" t="s">
        <v>248</v>
      </c>
      <c r="O30" s="205"/>
      <c r="Q30" s="204">
        <f t="shared" si="0"/>
        <v>0</v>
      </c>
      <c r="R30" s="200" t="s">
        <v>248</v>
      </c>
      <c r="S30" s="204">
        <f t="shared" si="1"/>
        <v>0</v>
      </c>
      <c r="U30" s="202">
        <f t="shared" si="2"/>
        <v>0</v>
      </c>
      <c r="W30" s="205"/>
    </row>
    <row r="31" spans="2:23" ht="26.25" customHeight="1" x14ac:dyDescent="0.5">
      <c r="B31" s="200">
        <v>26</v>
      </c>
      <c r="C31" s="202" t="s">
        <v>275</v>
      </c>
      <c r="D31" s="200" t="s">
        <v>247</v>
      </c>
      <c r="E31" s="205"/>
      <c r="F31" s="200" t="s">
        <v>248</v>
      </c>
      <c r="G31" s="205"/>
      <c r="H31" s="200" t="s">
        <v>249</v>
      </c>
      <c r="I31" s="205"/>
      <c r="J31" s="200" t="s">
        <v>250</v>
      </c>
      <c r="K31" s="202">
        <f t="shared" si="3"/>
        <v>0</v>
      </c>
      <c r="M31" s="205"/>
      <c r="N31" s="200" t="s">
        <v>248</v>
      </c>
      <c r="O31" s="205"/>
      <c r="Q31" s="204">
        <f t="shared" si="0"/>
        <v>0</v>
      </c>
      <c r="R31" s="200" t="s">
        <v>248</v>
      </c>
      <c r="S31" s="204">
        <f t="shared" si="1"/>
        <v>0</v>
      </c>
      <c r="U31" s="202">
        <f t="shared" si="2"/>
        <v>0</v>
      </c>
      <c r="W31" s="205"/>
    </row>
    <row r="32" spans="2:23" ht="26.25" customHeight="1" x14ac:dyDescent="0.5">
      <c r="B32" s="200">
        <v>27</v>
      </c>
      <c r="C32" s="202" t="s">
        <v>276</v>
      </c>
      <c r="D32" s="200" t="s">
        <v>247</v>
      </c>
      <c r="E32" s="205"/>
      <c r="F32" s="200" t="s">
        <v>248</v>
      </c>
      <c r="G32" s="205"/>
      <c r="H32" s="200" t="s">
        <v>249</v>
      </c>
      <c r="I32" s="205"/>
      <c r="J32" s="200" t="s">
        <v>250</v>
      </c>
      <c r="K32" s="202">
        <f t="shared" si="3"/>
        <v>0</v>
      </c>
      <c r="M32" s="205"/>
      <c r="N32" s="200" t="s">
        <v>248</v>
      </c>
      <c r="O32" s="205"/>
      <c r="Q32" s="204">
        <f t="shared" si="0"/>
        <v>0</v>
      </c>
      <c r="R32" s="200" t="s">
        <v>248</v>
      </c>
      <c r="S32" s="204">
        <f t="shared" si="1"/>
        <v>0</v>
      </c>
      <c r="U32" s="202">
        <f t="shared" si="2"/>
        <v>0</v>
      </c>
      <c r="W32" s="205" t="s">
        <v>277</v>
      </c>
    </row>
    <row r="33" spans="2:23" ht="26.25" customHeight="1" x14ac:dyDescent="0.5">
      <c r="B33" s="200">
        <v>28</v>
      </c>
      <c r="C33" s="202" t="s">
        <v>136</v>
      </c>
      <c r="D33" s="200" t="s">
        <v>247</v>
      </c>
      <c r="E33" s="205"/>
      <c r="F33" s="200" t="s">
        <v>248</v>
      </c>
      <c r="G33" s="205"/>
      <c r="H33" s="200" t="s">
        <v>249</v>
      </c>
      <c r="I33" s="205"/>
      <c r="J33" s="200" t="s">
        <v>250</v>
      </c>
      <c r="K33" s="202">
        <f t="shared" si="3"/>
        <v>0</v>
      </c>
      <c r="M33" s="205"/>
      <c r="N33" s="200" t="s">
        <v>248</v>
      </c>
      <c r="O33" s="205"/>
      <c r="Q33" s="204">
        <f t="shared" si="0"/>
        <v>0</v>
      </c>
      <c r="R33" s="200" t="s">
        <v>248</v>
      </c>
      <c r="S33" s="204">
        <f t="shared" si="1"/>
        <v>0</v>
      </c>
      <c r="U33" s="202">
        <f t="shared" si="2"/>
        <v>0</v>
      </c>
      <c r="W33" s="205"/>
    </row>
    <row r="34" spans="2:23" ht="26.25" customHeight="1" x14ac:dyDescent="0.5">
      <c r="B34" s="200">
        <v>29</v>
      </c>
      <c r="C34" s="202" t="s">
        <v>136</v>
      </c>
      <c r="D34" s="200" t="s">
        <v>247</v>
      </c>
      <c r="E34" s="205"/>
      <c r="F34" s="200" t="s">
        <v>248</v>
      </c>
      <c r="G34" s="205"/>
      <c r="H34" s="200" t="s">
        <v>249</v>
      </c>
      <c r="I34" s="205"/>
      <c r="J34" s="200" t="s">
        <v>250</v>
      </c>
      <c r="K34" s="202">
        <f t="shared" si="3"/>
        <v>0</v>
      </c>
      <c r="M34" s="205"/>
      <c r="N34" s="200" t="s">
        <v>248</v>
      </c>
      <c r="O34" s="205"/>
      <c r="Q34" s="204">
        <f t="shared" si="0"/>
        <v>0</v>
      </c>
      <c r="R34" s="200" t="s">
        <v>248</v>
      </c>
      <c r="S34" s="204">
        <f t="shared" si="1"/>
        <v>0</v>
      </c>
      <c r="U34" s="202">
        <f t="shared" si="2"/>
        <v>0</v>
      </c>
      <c r="W34" s="205"/>
    </row>
    <row r="35" spans="2:23" ht="26.25" customHeight="1" x14ac:dyDescent="0.5">
      <c r="B35" s="200">
        <v>30</v>
      </c>
      <c r="C35" s="202" t="s">
        <v>136</v>
      </c>
      <c r="D35" s="200" t="s">
        <v>247</v>
      </c>
      <c r="E35" s="205"/>
      <c r="F35" s="200" t="s">
        <v>248</v>
      </c>
      <c r="G35" s="205"/>
      <c r="H35" s="200" t="s">
        <v>249</v>
      </c>
      <c r="I35" s="205"/>
      <c r="J35" s="200" t="s">
        <v>250</v>
      </c>
      <c r="K35" s="202">
        <f t="shared" si="3"/>
        <v>0</v>
      </c>
      <c r="M35" s="205"/>
      <c r="N35" s="200" t="s">
        <v>248</v>
      </c>
      <c r="O35" s="205"/>
      <c r="Q35" s="204">
        <f t="shared" si="0"/>
        <v>0</v>
      </c>
      <c r="R35" s="200" t="s">
        <v>248</v>
      </c>
      <c r="S35" s="204">
        <f t="shared" si="1"/>
        <v>0</v>
      </c>
      <c r="U35" s="202">
        <f t="shared" si="2"/>
        <v>0</v>
      </c>
      <c r="W35" s="205"/>
    </row>
    <row r="36" spans="2:23" ht="26.25" customHeight="1" x14ac:dyDescent="0.5">
      <c r="G36" s="206"/>
    </row>
    <row r="37" spans="2:23" s="199" customFormat="1" ht="26.25" customHeight="1" x14ac:dyDescent="0.5">
      <c r="C37" s="199" t="s">
        <v>278</v>
      </c>
    </row>
    <row r="38" spans="2:23" s="199" customFormat="1" ht="26.25" customHeight="1" x14ac:dyDescent="0.5">
      <c r="C38" s="199" t="s">
        <v>279</v>
      </c>
    </row>
    <row r="39" spans="2:23" s="199" customFormat="1" ht="26.25" customHeight="1" x14ac:dyDescent="0.5">
      <c r="C39" s="199" t="s">
        <v>280</v>
      </c>
    </row>
    <row r="40" spans="2:23" s="199" customFormat="1" ht="26.25" customHeight="1" x14ac:dyDescent="0.5">
      <c r="C40" s="199" t="s">
        <v>281</v>
      </c>
    </row>
    <row r="41" spans="2:23" s="199" customFormat="1" ht="26.25" customHeight="1" x14ac:dyDescent="0.5">
      <c r="C41" s="199" t="s">
        <v>282</v>
      </c>
    </row>
    <row r="42" spans="2:23" s="199" customFormat="1" ht="26.25" customHeight="1" x14ac:dyDescent="0.5">
      <c r="C42" s="199" t="s">
        <v>283</v>
      </c>
    </row>
  </sheetData>
  <mergeCells count="4">
    <mergeCell ref="E4:K4"/>
    <mergeCell ref="M4:O4"/>
    <mergeCell ref="Q4:U4"/>
    <mergeCell ref="W4:W5"/>
  </mergeCells>
  <phoneticPr fontId="5"/>
  <pageMargins left="0.7" right="0.7" top="0.75" bottom="0.75" header="0.3" footer="0.3"/>
  <pageSetup paperSize="9" scale="4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G95"/>
  <sheetViews>
    <sheetView view="pageBreakPreview" topLeftCell="B1" zoomScale="40" zoomScaleNormal="55" zoomScaleSheetLayoutView="40" workbookViewId="0">
      <selection activeCell="BN38" sqref="BN38"/>
    </sheetView>
  </sheetViews>
  <sheetFormatPr defaultRowHeight="28.5" x14ac:dyDescent="0.3"/>
  <cols>
    <col min="1" max="1" width="9" style="197"/>
    <col min="2" max="6" width="5.625" style="36" customWidth="1"/>
    <col min="7" max="7" width="5.625" style="36" hidden="1" customWidth="1"/>
    <col min="8" max="59" width="5.625" style="36" customWidth="1"/>
    <col min="60" max="60" width="5.25" style="36" customWidth="1"/>
    <col min="61" max="273" width="9" style="36"/>
    <col min="274" max="274" width="5.5" style="36" customWidth="1"/>
    <col min="275" max="275" width="7.625" style="36" customWidth="1"/>
    <col min="276" max="276" width="2.625" style="36" customWidth="1"/>
    <col min="277" max="277" width="5.625" style="36" customWidth="1"/>
    <col min="278" max="278" width="7.625" style="36" customWidth="1"/>
    <col min="279" max="306" width="2.625" style="36" customWidth="1"/>
    <col min="307" max="307" width="5.5" style="36" customWidth="1"/>
    <col min="308" max="308" width="8" style="36" customWidth="1"/>
    <col min="309" max="309" width="7.375" style="36" customWidth="1"/>
    <col min="310" max="529" width="9" style="36"/>
    <col min="530" max="530" width="5.5" style="36" customWidth="1"/>
    <col min="531" max="531" width="7.625" style="36" customWidth="1"/>
    <col min="532" max="532" width="2.625" style="36" customWidth="1"/>
    <col min="533" max="533" width="5.625" style="36" customWidth="1"/>
    <col min="534" max="534" width="7.625" style="36" customWidth="1"/>
    <col min="535" max="562" width="2.625" style="36" customWidth="1"/>
    <col min="563" max="563" width="5.5" style="36" customWidth="1"/>
    <col min="564" max="564" width="8" style="36" customWidth="1"/>
    <col min="565" max="565" width="7.375" style="36" customWidth="1"/>
    <col min="566" max="785" width="9" style="36"/>
    <col min="786" max="786" width="5.5" style="36" customWidth="1"/>
    <col min="787" max="787" width="7.625" style="36" customWidth="1"/>
    <col min="788" max="788" width="2.625" style="36" customWidth="1"/>
    <col min="789" max="789" width="5.625" style="36" customWidth="1"/>
    <col min="790" max="790" width="7.625" style="36" customWidth="1"/>
    <col min="791" max="818" width="2.625" style="36" customWidth="1"/>
    <col min="819" max="819" width="5.5" style="36" customWidth="1"/>
    <col min="820" max="820" width="8" style="36" customWidth="1"/>
    <col min="821" max="821" width="7.375" style="36" customWidth="1"/>
    <col min="822" max="1041" width="9" style="36"/>
    <col min="1042" max="1042" width="5.5" style="36" customWidth="1"/>
    <col min="1043" max="1043" width="7.625" style="36" customWidth="1"/>
    <col min="1044" max="1044" width="2.625" style="36" customWidth="1"/>
    <col min="1045" max="1045" width="5.625" style="36" customWidth="1"/>
    <col min="1046" max="1046" width="7.625" style="36" customWidth="1"/>
    <col min="1047" max="1074" width="2.625" style="36" customWidth="1"/>
    <col min="1075" max="1075" width="5.5" style="36" customWidth="1"/>
    <col min="1076" max="1076" width="8" style="36" customWidth="1"/>
    <col min="1077" max="1077" width="7.375" style="36" customWidth="1"/>
    <col min="1078" max="1297" width="9" style="36"/>
    <col min="1298" max="1298" width="5.5" style="36" customWidth="1"/>
    <col min="1299" max="1299" width="7.625" style="36" customWidth="1"/>
    <col min="1300" max="1300" width="2.625" style="36" customWidth="1"/>
    <col min="1301" max="1301" width="5.625" style="36" customWidth="1"/>
    <col min="1302" max="1302" width="7.625" style="36" customWidth="1"/>
    <col min="1303" max="1330" width="2.625" style="36" customWidth="1"/>
    <col min="1331" max="1331" width="5.5" style="36" customWidth="1"/>
    <col min="1332" max="1332" width="8" style="36" customWidth="1"/>
    <col min="1333" max="1333" width="7.375" style="36" customWidth="1"/>
    <col min="1334" max="1553" width="9" style="36"/>
    <col min="1554" max="1554" width="5.5" style="36" customWidth="1"/>
    <col min="1555" max="1555" width="7.625" style="36" customWidth="1"/>
    <col min="1556" max="1556" width="2.625" style="36" customWidth="1"/>
    <col min="1557" max="1557" width="5.625" style="36" customWidth="1"/>
    <col min="1558" max="1558" width="7.625" style="36" customWidth="1"/>
    <col min="1559" max="1586" width="2.625" style="36" customWidth="1"/>
    <col min="1587" max="1587" width="5.5" style="36" customWidth="1"/>
    <col min="1588" max="1588" width="8" style="36" customWidth="1"/>
    <col min="1589" max="1589" width="7.375" style="36" customWidth="1"/>
    <col min="1590" max="1809" width="9" style="36"/>
    <col min="1810" max="1810" width="5.5" style="36" customWidth="1"/>
    <col min="1811" max="1811" width="7.625" style="36" customWidth="1"/>
    <col min="1812" max="1812" width="2.625" style="36" customWidth="1"/>
    <col min="1813" max="1813" width="5.625" style="36" customWidth="1"/>
    <col min="1814" max="1814" width="7.625" style="36" customWidth="1"/>
    <col min="1815" max="1842" width="2.625" style="36" customWidth="1"/>
    <col min="1843" max="1843" width="5.5" style="36" customWidth="1"/>
    <col min="1844" max="1844" width="8" style="36" customWidth="1"/>
    <col min="1845" max="1845" width="7.375" style="36" customWidth="1"/>
    <col min="1846" max="2065" width="9" style="36"/>
    <col min="2066" max="2066" width="5.5" style="36" customWidth="1"/>
    <col min="2067" max="2067" width="7.625" style="36" customWidth="1"/>
    <col min="2068" max="2068" width="2.625" style="36" customWidth="1"/>
    <col min="2069" max="2069" width="5.625" style="36" customWidth="1"/>
    <col min="2070" max="2070" width="7.625" style="36" customWidth="1"/>
    <col min="2071" max="2098" width="2.625" style="36" customWidth="1"/>
    <col min="2099" max="2099" width="5.5" style="36" customWidth="1"/>
    <col min="2100" max="2100" width="8" style="36" customWidth="1"/>
    <col min="2101" max="2101" width="7.375" style="36" customWidth="1"/>
    <col min="2102" max="2321" width="9" style="36"/>
    <col min="2322" max="2322" width="5.5" style="36" customWidth="1"/>
    <col min="2323" max="2323" width="7.625" style="36" customWidth="1"/>
    <col min="2324" max="2324" width="2.625" style="36" customWidth="1"/>
    <col min="2325" max="2325" width="5.625" style="36" customWidth="1"/>
    <col min="2326" max="2326" width="7.625" style="36" customWidth="1"/>
    <col min="2327" max="2354" width="2.625" style="36" customWidth="1"/>
    <col min="2355" max="2355" width="5.5" style="36" customWidth="1"/>
    <col min="2356" max="2356" width="8" style="36" customWidth="1"/>
    <col min="2357" max="2357" width="7.375" style="36" customWidth="1"/>
    <col min="2358" max="2577" width="9" style="36"/>
    <col min="2578" max="2578" width="5.5" style="36" customWidth="1"/>
    <col min="2579" max="2579" width="7.625" style="36" customWidth="1"/>
    <col min="2580" max="2580" width="2.625" style="36" customWidth="1"/>
    <col min="2581" max="2581" width="5.625" style="36" customWidth="1"/>
    <col min="2582" max="2582" width="7.625" style="36" customWidth="1"/>
    <col min="2583" max="2610" width="2.625" style="36" customWidth="1"/>
    <col min="2611" max="2611" width="5.5" style="36" customWidth="1"/>
    <col min="2612" max="2612" width="8" style="36" customWidth="1"/>
    <col min="2613" max="2613" width="7.375" style="36" customWidth="1"/>
    <col min="2614" max="2833" width="9" style="36"/>
    <col min="2834" max="2834" width="5.5" style="36" customWidth="1"/>
    <col min="2835" max="2835" width="7.625" style="36" customWidth="1"/>
    <col min="2836" max="2836" width="2.625" style="36" customWidth="1"/>
    <col min="2837" max="2837" width="5.625" style="36" customWidth="1"/>
    <col min="2838" max="2838" width="7.625" style="36" customWidth="1"/>
    <col min="2839" max="2866" width="2.625" style="36" customWidth="1"/>
    <col min="2867" max="2867" width="5.5" style="36" customWidth="1"/>
    <col min="2868" max="2868" width="8" style="36" customWidth="1"/>
    <col min="2869" max="2869" width="7.375" style="36" customWidth="1"/>
    <col min="2870" max="3089" width="9" style="36"/>
    <col min="3090" max="3090" width="5.5" style="36" customWidth="1"/>
    <col min="3091" max="3091" width="7.625" style="36" customWidth="1"/>
    <col min="3092" max="3092" width="2.625" style="36" customWidth="1"/>
    <col min="3093" max="3093" width="5.625" style="36" customWidth="1"/>
    <col min="3094" max="3094" width="7.625" style="36" customWidth="1"/>
    <col min="3095" max="3122" width="2.625" style="36" customWidth="1"/>
    <col min="3123" max="3123" width="5.5" style="36" customWidth="1"/>
    <col min="3124" max="3124" width="8" style="36" customWidth="1"/>
    <col min="3125" max="3125" width="7.375" style="36" customWidth="1"/>
    <col min="3126" max="3345" width="9" style="36"/>
    <col min="3346" max="3346" width="5.5" style="36" customWidth="1"/>
    <col min="3347" max="3347" width="7.625" style="36" customWidth="1"/>
    <col min="3348" max="3348" width="2.625" style="36" customWidth="1"/>
    <col min="3349" max="3349" width="5.625" style="36" customWidth="1"/>
    <col min="3350" max="3350" width="7.625" style="36" customWidth="1"/>
    <col min="3351" max="3378" width="2.625" style="36" customWidth="1"/>
    <col min="3379" max="3379" width="5.5" style="36" customWidth="1"/>
    <col min="3380" max="3380" width="8" style="36" customWidth="1"/>
    <col min="3381" max="3381" width="7.375" style="36" customWidth="1"/>
    <col min="3382" max="3601" width="9" style="36"/>
    <col min="3602" max="3602" width="5.5" style="36" customWidth="1"/>
    <col min="3603" max="3603" width="7.625" style="36" customWidth="1"/>
    <col min="3604" max="3604" width="2.625" style="36" customWidth="1"/>
    <col min="3605" max="3605" width="5.625" style="36" customWidth="1"/>
    <col min="3606" max="3606" width="7.625" style="36" customWidth="1"/>
    <col min="3607" max="3634" width="2.625" style="36" customWidth="1"/>
    <col min="3635" max="3635" width="5.5" style="36" customWidth="1"/>
    <col min="3636" max="3636" width="8" style="36" customWidth="1"/>
    <col min="3637" max="3637" width="7.375" style="36" customWidth="1"/>
    <col min="3638" max="3857" width="9" style="36"/>
    <col min="3858" max="3858" width="5.5" style="36" customWidth="1"/>
    <col min="3859" max="3859" width="7.625" style="36" customWidth="1"/>
    <col min="3860" max="3860" width="2.625" style="36" customWidth="1"/>
    <col min="3861" max="3861" width="5.625" style="36" customWidth="1"/>
    <col min="3862" max="3862" width="7.625" style="36" customWidth="1"/>
    <col min="3863" max="3890" width="2.625" style="36" customWidth="1"/>
    <col min="3891" max="3891" width="5.5" style="36" customWidth="1"/>
    <col min="3892" max="3892" width="8" style="36" customWidth="1"/>
    <col min="3893" max="3893" width="7.375" style="36" customWidth="1"/>
    <col min="3894" max="4113" width="9" style="36"/>
    <col min="4114" max="4114" width="5.5" style="36" customWidth="1"/>
    <col min="4115" max="4115" width="7.625" style="36" customWidth="1"/>
    <col min="4116" max="4116" width="2.625" style="36" customWidth="1"/>
    <col min="4117" max="4117" width="5.625" style="36" customWidth="1"/>
    <col min="4118" max="4118" width="7.625" style="36" customWidth="1"/>
    <col min="4119" max="4146" width="2.625" style="36" customWidth="1"/>
    <col min="4147" max="4147" width="5.5" style="36" customWidth="1"/>
    <col min="4148" max="4148" width="8" style="36" customWidth="1"/>
    <col min="4149" max="4149" width="7.375" style="36" customWidth="1"/>
    <col min="4150" max="4369" width="9" style="36"/>
    <col min="4370" max="4370" width="5.5" style="36" customWidth="1"/>
    <col min="4371" max="4371" width="7.625" style="36" customWidth="1"/>
    <col min="4372" max="4372" width="2.625" style="36" customWidth="1"/>
    <col min="4373" max="4373" width="5.625" style="36" customWidth="1"/>
    <col min="4374" max="4374" width="7.625" style="36" customWidth="1"/>
    <col min="4375" max="4402" width="2.625" style="36" customWidth="1"/>
    <col min="4403" max="4403" width="5.5" style="36" customWidth="1"/>
    <col min="4404" max="4404" width="8" style="36" customWidth="1"/>
    <col min="4405" max="4405" width="7.375" style="36" customWidth="1"/>
    <col min="4406" max="4625" width="9" style="36"/>
    <col min="4626" max="4626" width="5.5" style="36" customWidth="1"/>
    <col min="4627" max="4627" width="7.625" style="36" customWidth="1"/>
    <col min="4628" max="4628" width="2.625" style="36" customWidth="1"/>
    <col min="4629" max="4629" width="5.625" style="36" customWidth="1"/>
    <col min="4630" max="4630" width="7.625" style="36" customWidth="1"/>
    <col min="4631" max="4658" width="2.625" style="36" customWidth="1"/>
    <col min="4659" max="4659" width="5.5" style="36" customWidth="1"/>
    <col min="4660" max="4660" width="8" style="36" customWidth="1"/>
    <col min="4661" max="4661" width="7.375" style="36" customWidth="1"/>
    <col min="4662" max="4881" width="9" style="36"/>
    <col min="4882" max="4882" width="5.5" style="36" customWidth="1"/>
    <col min="4883" max="4883" width="7.625" style="36" customWidth="1"/>
    <col min="4884" max="4884" width="2.625" style="36" customWidth="1"/>
    <col min="4885" max="4885" width="5.625" style="36" customWidth="1"/>
    <col min="4886" max="4886" width="7.625" style="36" customWidth="1"/>
    <col min="4887" max="4914" width="2.625" style="36" customWidth="1"/>
    <col min="4915" max="4915" width="5.5" style="36" customWidth="1"/>
    <col min="4916" max="4916" width="8" style="36" customWidth="1"/>
    <col min="4917" max="4917" width="7.375" style="36" customWidth="1"/>
    <col min="4918" max="5137" width="9" style="36"/>
    <col min="5138" max="5138" width="5.5" style="36" customWidth="1"/>
    <col min="5139" max="5139" width="7.625" style="36" customWidth="1"/>
    <col min="5140" max="5140" width="2.625" style="36" customWidth="1"/>
    <col min="5141" max="5141" width="5.625" style="36" customWidth="1"/>
    <col min="5142" max="5142" width="7.625" style="36" customWidth="1"/>
    <col min="5143" max="5170" width="2.625" style="36" customWidth="1"/>
    <col min="5171" max="5171" width="5.5" style="36" customWidth="1"/>
    <col min="5172" max="5172" width="8" style="36" customWidth="1"/>
    <col min="5173" max="5173" width="7.375" style="36" customWidth="1"/>
    <col min="5174" max="5393" width="9" style="36"/>
    <col min="5394" max="5394" width="5.5" style="36" customWidth="1"/>
    <col min="5395" max="5395" width="7.625" style="36" customWidth="1"/>
    <col min="5396" max="5396" width="2.625" style="36" customWidth="1"/>
    <col min="5397" max="5397" width="5.625" style="36" customWidth="1"/>
    <col min="5398" max="5398" width="7.625" style="36" customWidth="1"/>
    <col min="5399" max="5426" width="2.625" style="36" customWidth="1"/>
    <col min="5427" max="5427" width="5.5" style="36" customWidth="1"/>
    <col min="5428" max="5428" width="8" style="36" customWidth="1"/>
    <col min="5429" max="5429" width="7.375" style="36" customWidth="1"/>
    <col min="5430" max="5649" width="9" style="36"/>
    <col min="5650" max="5650" width="5.5" style="36" customWidth="1"/>
    <col min="5651" max="5651" width="7.625" style="36" customWidth="1"/>
    <col min="5652" max="5652" width="2.625" style="36" customWidth="1"/>
    <col min="5653" max="5653" width="5.625" style="36" customWidth="1"/>
    <col min="5654" max="5654" width="7.625" style="36" customWidth="1"/>
    <col min="5655" max="5682" width="2.625" style="36" customWidth="1"/>
    <col min="5683" max="5683" width="5.5" style="36" customWidth="1"/>
    <col min="5684" max="5684" width="8" style="36" customWidth="1"/>
    <col min="5685" max="5685" width="7.375" style="36" customWidth="1"/>
    <col min="5686" max="5905" width="9" style="36"/>
    <col min="5906" max="5906" width="5.5" style="36" customWidth="1"/>
    <col min="5907" max="5907" width="7.625" style="36" customWidth="1"/>
    <col min="5908" max="5908" width="2.625" style="36" customWidth="1"/>
    <col min="5909" max="5909" width="5.625" style="36" customWidth="1"/>
    <col min="5910" max="5910" width="7.625" style="36" customWidth="1"/>
    <col min="5911" max="5938" width="2.625" style="36" customWidth="1"/>
    <col min="5939" max="5939" width="5.5" style="36" customWidth="1"/>
    <col min="5940" max="5940" width="8" style="36" customWidth="1"/>
    <col min="5941" max="5941" width="7.375" style="36" customWidth="1"/>
    <col min="5942" max="6161" width="9" style="36"/>
    <col min="6162" max="6162" width="5.5" style="36" customWidth="1"/>
    <col min="6163" max="6163" width="7.625" style="36" customWidth="1"/>
    <col min="6164" max="6164" width="2.625" style="36" customWidth="1"/>
    <col min="6165" max="6165" width="5.625" style="36" customWidth="1"/>
    <col min="6166" max="6166" width="7.625" style="36" customWidth="1"/>
    <col min="6167" max="6194" width="2.625" style="36" customWidth="1"/>
    <col min="6195" max="6195" width="5.5" style="36" customWidth="1"/>
    <col min="6196" max="6196" width="8" style="36" customWidth="1"/>
    <col min="6197" max="6197" width="7.375" style="36" customWidth="1"/>
    <col min="6198" max="6417" width="9" style="36"/>
    <col min="6418" max="6418" width="5.5" style="36" customWidth="1"/>
    <col min="6419" max="6419" width="7.625" style="36" customWidth="1"/>
    <col min="6420" max="6420" width="2.625" style="36" customWidth="1"/>
    <col min="6421" max="6421" width="5.625" style="36" customWidth="1"/>
    <col min="6422" max="6422" width="7.625" style="36" customWidth="1"/>
    <col min="6423" max="6450" width="2.625" style="36" customWidth="1"/>
    <col min="6451" max="6451" width="5.5" style="36" customWidth="1"/>
    <col min="6452" max="6452" width="8" style="36" customWidth="1"/>
    <col min="6453" max="6453" width="7.375" style="36" customWidth="1"/>
    <col min="6454" max="6673" width="9" style="36"/>
    <col min="6674" max="6674" width="5.5" style="36" customWidth="1"/>
    <col min="6675" max="6675" width="7.625" style="36" customWidth="1"/>
    <col min="6676" max="6676" width="2.625" style="36" customWidth="1"/>
    <col min="6677" max="6677" width="5.625" style="36" customWidth="1"/>
    <col min="6678" max="6678" width="7.625" style="36" customWidth="1"/>
    <col min="6679" max="6706" width="2.625" style="36" customWidth="1"/>
    <col min="6707" max="6707" width="5.5" style="36" customWidth="1"/>
    <col min="6708" max="6708" width="8" style="36" customWidth="1"/>
    <col min="6709" max="6709" width="7.375" style="36" customWidth="1"/>
    <col min="6710" max="6929" width="9" style="36"/>
    <col min="6930" max="6930" width="5.5" style="36" customWidth="1"/>
    <col min="6931" max="6931" width="7.625" style="36" customWidth="1"/>
    <col min="6932" max="6932" width="2.625" style="36" customWidth="1"/>
    <col min="6933" max="6933" width="5.625" style="36" customWidth="1"/>
    <col min="6934" max="6934" width="7.625" style="36" customWidth="1"/>
    <col min="6935" max="6962" width="2.625" style="36" customWidth="1"/>
    <col min="6963" max="6963" width="5.5" style="36" customWidth="1"/>
    <col min="6964" max="6964" width="8" style="36" customWidth="1"/>
    <col min="6965" max="6965" width="7.375" style="36" customWidth="1"/>
    <col min="6966" max="7185" width="9" style="36"/>
    <col min="7186" max="7186" width="5.5" style="36" customWidth="1"/>
    <col min="7187" max="7187" width="7.625" style="36" customWidth="1"/>
    <col min="7188" max="7188" width="2.625" style="36" customWidth="1"/>
    <col min="7189" max="7189" width="5.625" style="36" customWidth="1"/>
    <col min="7190" max="7190" width="7.625" style="36" customWidth="1"/>
    <col min="7191" max="7218" width="2.625" style="36" customWidth="1"/>
    <col min="7219" max="7219" width="5.5" style="36" customWidth="1"/>
    <col min="7220" max="7220" width="8" style="36" customWidth="1"/>
    <col min="7221" max="7221" width="7.375" style="36" customWidth="1"/>
    <col min="7222" max="7441" width="9" style="36"/>
    <col min="7442" max="7442" width="5.5" style="36" customWidth="1"/>
    <col min="7443" max="7443" width="7.625" style="36" customWidth="1"/>
    <col min="7444" max="7444" width="2.625" style="36" customWidth="1"/>
    <col min="7445" max="7445" width="5.625" style="36" customWidth="1"/>
    <col min="7446" max="7446" width="7.625" style="36" customWidth="1"/>
    <col min="7447" max="7474" width="2.625" style="36" customWidth="1"/>
    <col min="7475" max="7475" width="5.5" style="36" customWidth="1"/>
    <col min="7476" max="7476" width="8" style="36" customWidth="1"/>
    <col min="7477" max="7477" width="7.375" style="36" customWidth="1"/>
    <col min="7478" max="7697" width="9" style="36"/>
    <col min="7698" max="7698" width="5.5" style="36" customWidth="1"/>
    <col min="7699" max="7699" width="7.625" style="36" customWidth="1"/>
    <col min="7700" max="7700" width="2.625" style="36" customWidth="1"/>
    <col min="7701" max="7701" width="5.625" style="36" customWidth="1"/>
    <col min="7702" max="7702" width="7.625" style="36" customWidth="1"/>
    <col min="7703" max="7730" width="2.625" style="36" customWidth="1"/>
    <col min="7731" max="7731" width="5.5" style="36" customWidth="1"/>
    <col min="7732" max="7732" width="8" style="36" customWidth="1"/>
    <col min="7733" max="7733" width="7.375" style="36" customWidth="1"/>
    <col min="7734" max="7953" width="9" style="36"/>
    <col min="7954" max="7954" width="5.5" style="36" customWidth="1"/>
    <col min="7955" max="7955" width="7.625" style="36" customWidth="1"/>
    <col min="7956" max="7956" width="2.625" style="36" customWidth="1"/>
    <col min="7957" max="7957" width="5.625" style="36" customWidth="1"/>
    <col min="7958" max="7958" width="7.625" style="36" customWidth="1"/>
    <col min="7959" max="7986" width="2.625" style="36" customWidth="1"/>
    <col min="7987" max="7987" width="5.5" style="36" customWidth="1"/>
    <col min="7988" max="7988" width="8" style="36" customWidth="1"/>
    <col min="7989" max="7989" width="7.375" style="36" customWidth="1"/>
    <col min="7990" max="8209" width="9" style="36"/>
    <col min="8210" max="8210" width="5.5" style="36" customWidth="1"/>
    <col min="8211" max="8211" width="7.625" style="36" customWidth="1"/>
    <col min="8212" max="8212" width="2.625" style="36" customWidth="1"/>
    <col min="8213" max="8213" width="5.625" style="36" customWidth="1"/>
    <col min="8214" max="8214" width="7.625" style="36" customWidth="1"/>
    <col min="8215" max="8242" width="2.625" style="36" customWidth="1"/>
    <col min="8243" max="8243" width="5.5" style="36" customWidth="1"/>
    <col min="8244" max="8244" width="8" style="36" customWidth="1"/>
    <col min="8245" max="8245" width="7.375" style="36" customWidth="1"/>
    <col min="8246" max="8465" width="9" style="36"/>
    <col min="8466" max="8466" width="5.5" style="36" customWidth="1"/>
    <col min="8467" max="8467" width="7.625" style="36" customWidth="1"/>
    <col min="8468" max="8468" width="2.625" style="36" customWidth="1"/>
    <col min="8469" max="8469" width="5.625" style="36" customWidth="1"/>
    <col min="8470" max="8470" width="7.625" style="36" customWidth="1"/>
    <col min="8471" max="8498" width="2.625" style="36" customWidth="1"/>
    <col min="8499" max="8499" width="5.5" style="36" customWidth="1"/>
    <col min="8500" max="8500" width="8" style="36" customWidth="1"/>
    <col min="8501" max="8501" width="7.375" style="36" customWidth="1"/>
    <col min="8502" max="8721" width="9" style="36"/>
    <col min="8722" max="8722" width="5.5" style="36" customWidth="1"/>
    <col min="8723" max="8723" width="7.625" style="36" customWidth="1"/>
    <col min="8724" max="8724" width="2.625" style="36" customWidth="1"/>
    <col min="8725" max="8725" width="5.625" style="36" customWidth="1"/>
    <col min="8726" max="8726" width="7.625" style="36" customWidth="1"/>
    <col min="8727" max="8754" width="2.625" style="36" customWidth="1"/>
    <col min="8755" max="8755" width="5.5" style="36" customWidth="1"/>
    <col min="8756" max="8756" width="8" style="36" customWidth="1"/>
    <col min="8757" max="8757" width="7.375" style="36" customWidth="1"/>
    <col min="8758" max="8977" width="9" style="36"/>
    <col min="8978" max="8978" width="5.5" style="36" customWidth="1"/>
    <col min="8979" max="8979" width="7.625" style="36" customWidth="1"/>
    <col min="8980" max="8980" width="2.625" style="36" customWidth="1"/>
    <col min="8981" max="8981" width="5.625" style="36" customWidth="1"/>
    <col min="8982" max="8982" width="7.625" style="36" customWidth="1"/>
    <col min="8983" max="9010" width="2.625" style="36" customWidth="1"/>
    <col min="9011" max="9011" width="5.5" style="36" customWidth="1"/>
    <col min="9012" max="9012" width="8" style="36" customWidth="1"/>
    <col min="9013" max="9013" width="7.375" style="36" customWidth="1"/>
    <col min="9014" max="9233" width="9" style="36"/>
    <col min="9234" max="9234" width="5.5" style="36" customWidth="1"/>
    <col min="9235" max="9235" width="7.625" style="36" customWidth="1"/>
    <col min="9236" max="9236" width="2.625" style="36" customWidth="1"/>
    <col min="9237" max="9237" width="5.625" style="36" customWidth="1"/>
    <col min="9238" max="9238" width="7.625" style="36" customWidth="1"/>
    <col min="9239" max="9266" width="2.625" style="36" customWidth="1"/>
    <col min="9267" max="9267" width="5.5" style="36" customWidth="1"/>
    <col min="9268" max="9268" width="8" style="36" customWidth="1"/>
    <col min="9269" max="9269" width="7.375" style="36" customWidth="1"/>
    <col min="9270" max="9489" width="9" style="36"/>
    <col min="9490" max="9490" width="5.5" style="36" customWidth="1"/>
    <col min="9491" max="9491" width="7.625" style="36" customWidth="1"/>
    <col min="9492" max="9492" width="2.625" style="36" customWidth="1"/>
    <col min="9493" max="9493" width="5.625" style="36" customWidth="1"/>
    <col min="9494" max="9494" width="7.625" style="36" customWidth="1"/>
    <col min="9495" max="9522" width="2.625" style="36" customWidth="1"/>
    <col min="9523" max="9523" width="5.5" style="36" customWidth="1"/>
    <col min="9524" max="9524" width="8" style="36" customWidth="1"/>
    <col min="9525" max="9525" width="7.375" style="36" customWidth="1"/>
    <col min="9526" max="9745" width="9" style="36"/>
    <col min="9746" max="9746" width="5.5" style="36" customWidth="1"/>
    <col min="9747" max="9747" width="7.625" style="36" customWidth="1"/>
    <col min="9748" max="9748" width="2.625" style="36" customWidth="1"/>
    <col min="9749" max="9749" width="5.625" style="36" customWidth="1"/>
    <col min="9750" max="9750" width="7.625" style="36" customWidth="1"/>
    <col min="9751" max="9778" width="2.625" style="36" customWidth="1"/>
    <col min="9779" max="9779" width="5.5" style="36" customWidth="1"/>
    <col min="9780" max="9780" width="8" style="36" customWidth="1"/>
    <col min="9781" max="9781" width="7.375" style="36" customWidth="1"/>
    <col min="9782" max="10001" width="9" style="36"/>
    <col min="10002" max="10002" width="5.5" style="36" customWidth="1"/>
    <col min="10003" max="10003" width="7.625" style="36" customWidth="1"/>
    <col min="10004" max="10004" width="2.625" style="36" customWidth="1"/>
    <col min="10005" max="10005" width="5.625" style="36" customWidth="1"/>
    <col min="10006" max="10006" width="7.625" style="36" customWidth="1"/>
    <col min="10007" max="10034" width="2.625" style="36" customWidth="1"/>
    <col min="10035" max="10035" width="5.5" style="36" customWidth="1"/>
    <col min="10036" max="10036" width="8" style="36" customWidth="1"/>
    <col min="10037" max="10037" width="7.375" style="36" customWidth="1"/>
    <col min="10038" max="10257" width="9" style="36"/>
    <col min="10258" max="10258" width="5.5" style="36" customWidth="1"/>
    <col min="10259" max="10259" width="7.625" style="36" customWidth="1"/>
    <col min="10260" max="10260" width="2.625" style="36" customWidth="1"/>
    <col min="10261" max="10261" width="5.625" style="36" customWidth="1"/>
    <col min="10262" max="10262" width="7.625" style="36" customWidth="1"/>
    <col min="10263" max="10290" width="2.625" style="36" customWidth="1"/>
    <col min="10291" max="10291" width="5.5" style="36" customWidth="1"/>
    <col min="10292" max="10292" width="8" style="36" customWidth="1"/>
    <col min="10293" max="10293" width="7.375" style="36" customWidth="1"/>
    <col min="10294" max="10513" width="9" style="36"/>
    <col min="10514" max="10514" width="5.5" style="36" customWidth="1"/>
    <col min="10515" max="10515" width="7.625" style="36" customWidth="1"/>
    <col min="10516" max="10516" width="2.625" style="36" customWidth="1"/>
    <col min="10517" max="10517" width="5.625" style="36" customWidth="1"/>
    <col min="10518" max="10518" width="7.625" style="36" customWidth="1"/>
    <col min="10519" max="10546" width="2.625" style="36" customWidth="1"/>
    <col min="10547" max="10547" width="5.5" style="36" customWidth="1"/>
    <col min="10548" max="10548" width="8" style="36" customWidth="1"/>
    <col min="10549" max="10549" width="7.375" style="36" customWidth="1"/>
    <col min="10550" max="10769" width="9" style="36"/>
    <col min="10770" max="10770" width="5.5" style="36" customWidth="1"/>
    <col min="10771" max="10771" width="7.625" style="36" customWidth="1"/>
    <col min="10772" max="10772" width="2.625" style="36" customWidth="1"/>
    <col min="10773" max="10773" width="5.625" style="36" customWidth="1"/>
    <col min="10774" max="10774" width="7.625" style="36" customWidth="1"/>
    <col min="10775" max="10802" width="2.625" style="36" customWidth="1"/>
    <col min="10803" max="10803" width="5.5" style="36" customWidth="1"/>
    <col min="10804" max="10804" width="8" style="36" customWidth="1"/>
    <col min="10805" max="10805" width="7.375" style="36" customWidth="1"/>
    <col min="10806" max="11025" width="9" style="36"/>
    <col min="11026" max="11026" width="5.5" style="36" customWidth="1"/>
    <col min="11027" max="11027" width="7.625" style="36" customWidth="1"/>
    <col min="11028" max="11028" width="2.625" style="36" customWidth="1"/>
    <col min="11029" max="11029" width="5.625" style="36" customWidth="1"/>
    <col min="11030" max="11030" width="7.625" style="36" customWidth="1"/>
    <col min="11031" max="11058" width="2.625" style="36" customWidth="1"/>
    <col min="11059" max="11059" width="5.5" style="36" customWidth="1"/>
    <col min="11060" max="11060" width="8" style="36" customWidth="1"/>
    <col min="11061" max="11061" width="7.375" style="36" customWidth="1"/>
    <col min="11062" max="11281" width="9" style="36"/>
    <col min="11282" max="11282" width="5.5" style="36" customWidth="1"/>
    <col min="11283" max="11283" width="7.625" style="36" customWidth="1"/>
    <col min="11284" max="11284" width="2.625" style="36" customWidth="1"/>
    <col min="11285" max="11285" width="5.625" style="36" customWidth="1"/>
    <col min="11286" max="11286" width="7.625" style="36" customWidth="1"/>
    <col min="11287" max="11314" width="2.625" style="36" customWidth="1"/>
    <col min="11315" max="11315" width="5.5" style="36" customWidth="1"/>
    <col min="11316" max="11316" width="8" style="36" customWidth="1"/>
    <col min="11317" max="11317" width="7.375" style="36" customWidth="1"/>
    <col min="11318" max="11537" width="9" style="36"/>
    <col min="11538" max="11538" width="5.5" style="36" customWidth="1"/>
    <col min="11539" max="11539" width="7.625" style="36" customWidth="1"/>
    <col min="11540" max="11540" width="2.625" style="36" customWidth="1"/>
    <col min="11541" max="11541" width="5.625" style="36" customWidth="1"/>
    <col min="11542" max="11542" width="7.625" style="36" customWidth="1"/>
    <col min="11543" max="11570" width="2.625" style="36" customWidth="1"/>
    <col min="11571" max="11571" width="5.5" style="36" customWidth="1"/>
    <col min="11572" max="11572" width="8" style="36" customWidth="1"/>
    <col min="11573" max="11573" width="7.375" style="36" customWidth="1"/>
    <col min="11574" max="11793" width="9" style="36"/>
    <col min="11794" max="11794" width="5.5" style="36" customWidth="1"/>
    <col min="11795" max="11795" width="7.625" style="36" customWidth="1"/>
    <col min="11796" max="11796" width="2.625" style="36" customWidth="1"/>
    <col min="11797" max="11797" width="5.625" style="36" customWidth="1"/>
    <col min="11798" max="11798" width="7.625" style="36" customWidth="1"/>
    <col min="11799" max="11826" width="2.625" style="36" customWidth="1"/>
    <col min="11827" max="11827" width="5.5" style="36" customWidth="1"/>
    <col min="11828" max="11828" width="8" style="36" customWidth="1"/>
    <col min="11829" max="11829" width="7.375" style="36" customWidth="1"/>
    <col min="11830" max="12049" width="9" style="36"/>
    <col min="12050" max="12050" width="5.5" style="36" customWidth="1"/>
    <col min="12051" max="12051" width="7.625" style="36" customWidth="1"/>
    <col min="12052" max="12052" width="2.625" style="36" customWidth="1"/>
    <col min="12053" max="12053" width="5.625" style="36" customWidth="1"/>
    <col min="12054" max="12054" width="7.625" style="36" customWidth="1"/>
    <col min="12055" max="12082" width="2.625" style="36" customWidth="1"/>
    <col min="12083" max="12083" width="5.5" style="36" customWidth="1"/>
    <col min="12084" max="12084" width="8" style="36" customWidth="1"/>
    <col min="12085" max="12085" width="7.375" style="36" customWidth="1"/>
    <col min="12086" max="12305" width="9" style="36"/>
    <col min="12306" max="12306" width="5.5" style="36" customWidth="1"/>
    <col min="12307" max="12307" width="7.625" style="36" customWidth="1"/>
    <col min="12308" max="12308" width="2.625" style="36" customWidth="1"/>
    <col min="12309" max="12309" width="5.625" style="36" customWidth="1"/>
    <col min="12310" max="12310" width="7.625" style="36" customWidth="1"/>
    <col min="12311" max="12338" width="2.625" style="36" customWidth="1"/>
    <col min="12339" max="12339" width="5.5" style="36" customWidth="1"/>
    <col min="12340" max="12340" width="8" style="36" customWidth="1"/>
    <col min="12341" max="12341" width="7.375" style="36" customWidth="1"/>
    <col min="12342" max="12561" width="9" style="36"/>
    <col min="12562" max="12562" width="5.5" style="36" customWidth="1"/>
    <col min="12563" max="12563" width="7.625" style="36" customWidth="1"/>
    <col min="12564" max="12564" width="2.625" style="36" customWidth="1"/>
    <col min="12565" max="12565" width="5.625" style="36" customWidth="1"/>
    <col min="12566" max="12566" width="7.625" style="36" customWidth="1"/>
    <col min="12567" max="12594" width="2.625" style="36" customWidth="1"/>
    <col min="12595" max="12595" width="5.5" style="36" customWidth="1"/>
    <col min="12596" max="12596" width="8" style="36" customWidth="1"/>
    <col min="12597" max="12597" width="7.375" style="36" customWidth="1"/>
    <col min="12598" max="12817" width="9" style="36"/>
    <col min="12818" max="12818" width="5.5" style="36" customWidth="1"/>
    <col min="12819" max="12819" width="7.625" style="36" customWidth="1"/>
    <col min="12820" max="12820" width="2.625" style="36" customWidth="1"/>
    <col min="12821" max="12821" width="5.625" style="36" customWidth="1"/>
    <col min="12822" max="12822" width="7.625" style="36" customWidth="1"/>
    <col min="12823" max="12850" width="2.625" style="36" customWidth="1"/>
    <col min="12851" max="12851" width="5.5" style="36" customWidth="1"/>
    <col min="12852" max="12852" width="8" style="36" customWidth="1"/>
    <col min="12853" max="12853" width="7.375" style="36" customWidth="1"/>
    <col min="12854" max="13073" width="9" style="36"/>
    <col min="13074" max="13074" width="5.5" style="36" customWidth="1"/>
    <col min="13075" max="13075" width="7.625" style="36" customWidth="1"/>
    <col min="13076" max="13076" width="2.625" style="36" customWidth="1"/>
    <col min="13077" max="13077" width="5.625" style="36" customWidth="1"/>
    <col min="13078" max="13078" width="7.625" style="36" customWidth="1"/>
    <col min="13079" max="13106" width="2.625" style="36" customWidth="1"/>
    <col min="13107" max="13107" width="5.5" style="36" customWidth="1"/>
    <col min="13108" max="13108" width="8" style="36" customWidth="1"/>
    <col min="13109" max="13109" width="7.375" style="36" customWidth="1"/>
    <col min="13110" max="13329" width="9" style="36"/>
    <col min="13330" max="13330" width="5.5" style="36" customWidth="1"/>
    <col min="13331" max="13331" width="7.625" style="36" customWidth="1"/>
    <col min="13332" max="13332" width="2.625" style="36" customWidth="1"/>
    <col min="13333" max="13333" width="5.625" style="36" customWidth="1"/>
    <col min="13334" max="13334" width="7.625" style="36" customWidth="1"/>
    <col min="13335" max="13362" width="2.625" style="36" customWidth="1"/>
    <col min="13363" max="13363" width="5.5" style="36" customWidth="1"/>
    <col min="13364" max="13364" width="8" style="36" customWidth="1"/>
    <col min="13365" max="13365" width="7.375" style="36" customWidth="1"/>
    <col min="13366" max="13585" width="9" style="36"/>
    <col min="13586" max="13586" width="5.5" style="36" customWidth="1"/>
    <col min="13587" max="13587" width="7.625" style="36" customWidth="1"/>
    <col min="13588" max="13588" width="2.625" style="36" customWidth="1"/>
    <col min="13589" max="13589" width="5.625" style="36" customWidth="1"/>
    <col min="13590" max="13590" width="7.625" style="36" customWidth="1"/>
    <col min="13591" max="13618" width="2.625" style="36" customWidth="1"/>
    <col min="13619" max="13619" width="5.5" style="36" customWidth="1"/>
    <col min="13620" max="13620" width="8" style="36" customWidth="1"/>
    <col min="13621" max="13621" width="7.375" style="36" customWidth="1"/>
    <col min="13622" max="13841" width="9" style="36"/>
    <col min="13842" max="13842" width="5.5" style="36" customWidth="1"/>
    <col min="13843" max="13843" width="7.625" style="36" customWidth="1"/>
    <col min="13844" max="13844" width="2.625" style="36" customWidth="1"/>
    <col min="13845" max="13845" width="5.625" style="36" customWidth="1"/>
    <col min="13846" max="13846" width="7.625" style="36" customWidth="1"/>
    <col min="13847" max="13874" width="2.625" style="36" customWidth="1"/>
    <col min="13875" max="13875" width="5.5" style="36" customWidth="1"/>
    <col min="13876" max="13876" width="8" style="36" customWidth="1"/>
    <col min="13877" max="13877" width="7.375" style="36" customWidth="1"/>
    <col min="13878" max="14097" width="9" style="36"/>
    <col min="14098" max="14098" width="5.5" style="36" customWidth="1"/>
    <col min="14099" max="14099" width="7.625" style="36" customWidth="1"/>
    <col min="14100" max="14100" width="2.625" style="36" customWidth="1"/>
    <col min="14101" max="14101" width="5.625" style="36" customWidth="1"/>
    <col min="14102" max="14102" width="7.625" style="36" customWidth="1"/>
    <col min="14103" max="14130" width="2.625" style="36" customWidth="1"/>
    <col min="14131" max="14131" width="5.5" style="36" customWidth="1"/>
    <col min="14132" max="14132" width="8" style="36" customWidth="1"/>
    <col min="14133" max="14133" width="7.375" style="36" customWidth="1"/>
    <col min="14134" max="14353" width="9" style="36"/>
    <col min="14354" max="14354" width="5.5" style="36" customWidth="1"/>
    <col min="14355" max="14355" width="7.625" style="36" customWidth="1"/>
    <col min="14356" max="14356" width="2.625" style="36" customWidth="1"/>
    <col min="14357" max="14357" width="5.625" style="36" customWidth="1"/>
    <col min="14358" max="14358" width="7.625" style="36" customWidth="1"/>
    <col min="14359" max="14386" width="2.625" style="36" customWidth="1"/>
    <col min="14387" max="14387" width="5.5" style="36" customWidth="1"/>
    <col min="14388" max="14388" width="8" style="36" customWidth="1"/>
    <col min="14389" max="14389" width="7.375" style="36" customWidth="1"/>
    <col min="14390" max="14609" width="9" style="36"/>
    <col min="14610" max="14610" width="5.5" style="36" customWidth="1"/>
    <col min="14611" max="14611" width="7.625" style="36" customWidth="1"/>
    <col min="14612" max="14612" width="2.625" style="36" customWidth="1"/>
    <col min="14613" max="14613" width="5.625" style="36" customWidth="1"/>
    <col min="14614" max="14614" width="7.625" style="36" customWidth="1"/>
    <col min="14615" max="14642" width="2.625" style="36" customWidth="1"/>
    <col min="14643" max="14643" width="5.5" style="36" customWidth="1"/>
    <col min="14644" max="14644" width="8" style="36" customWidth="1"/>
    <col min="14645" max="14645" width="7.375" style="36" customWidth="1"/>
    <col min="14646" max="14865" width="9" style="36"/>
    <col min="14866" max="14866" width="5.5" style="36" customWidth="1"/>
    <col min="14867" max="14867" width="7.625" style="36" customWidth="1"/>
    <col min="14868" max="14868" width="2.625" style="36" customWidth="1"/>
    <col min="14869" max="14869" width="5.625" style="36" customWidth="1"/>
    <col min="14870" max="14870" width="7.625" style="36" customWidth="1"/>
    <col min="14871" max="14898" width="2.625" style="36" customWidth="1"/>
    <col min="14899" max="14899" width="5.5" style="36" customWidth="1"/>
    <col min="14900" max="14900" width="8" style="36" customWidth="1"/>
    <col min="14901" max="14901" width="7.375" style="36" customWidth="1"/>
    <col min="14902" max="15121" width="9" style="36"/>
    <col min="15122" max="15122" width="5.5" style="36" customWidth="1"/>
    <col min="15123" max="15123" width="7.625" style="36" customWidth="1"/>
    <col min="15124" max="15124" width="2.625" style="36" customWidth="1"/>
    <col min="15125" max="15125" width="5.625" style="36" customWidth="1"/>
    <col min="15126" max="15126" width="7.625" style="36" customWidth="1"/>
    <col min="15127" max="15154" width="2.625" style="36" customWidth="1"/>
    <col min="15155" max="15155" width="5.5" style="36" customWidth="1"/>
    <col min="15156" max="15156" width="8" style="36" customWidth="1"/>
    <col min="15157" max="15157" width="7.375" style="36" customWidth="1"/>
    <col min="15158" max="15377" width="9" style="36"/>
    <col min="15378" max="15378" width="5.5" style="36" customWidth="1"/>
    <col min="15379" max="15379" width="7.625" style="36" customWidth="1"/>
    <col min="15380" max="15380" width="2.625" style="36" customWidth="1"/>
    <col min="15381" max="15381" width="5.625" style="36" customWidth="1"/>
    <col min="15382" max="15382" width="7.625" style="36" customWidth="1"/>
    <col min="15383" max="15410" width="2.625" style="36" customWidth="1"/>
    <col min="15411" max="15411" width="5.5" style="36" customWidth="1"/>
    <col min="15412" max="15412" width="8" style="36" customWidth="1"/>
    <col min="15413" max="15413" width="7.375" style="36" customWidth="1"/>
    <col min="15414" max="15633" width="9" style="36"/>
    <col min="15634" max="15634" width="5.5" style="36" customWidth="1"/>
    <col min="15635" max="15635" width="7.625" style="36" customWidth="1"/>
    <col min="15636" max="15636" width="2.625" style="36" customWidth="1"/>
    <col min="15637" max="15637" width="5.625" style="36" customWidth="1"/>
    <col min="15638" max="15638" width="7.625" style="36" customWidth="1"/>
    <col min="15639" max="15666" width="2.625" style="36" customWidth="1"/>
    <col min="15667" max="15667" width="5.5" style="36" customWidth="1"/>
    <col min="15668" max="15668" width="8" style="36" customWidth="1"/>
    <col min="15669" max="15669" width="7.375" style="36" customWidth="1"/>
    <col min="15670" max="15889" width="9" style="36"/>
    <col min="15890" max="15890" width="5.5" style="36" customWidth="1"/>
    <col min="15891" max="15891" width="7.625" style="36" customWidth="1"/>
    <col min="15892" max="15892" width="2.625" style="36" customWidth="1"/>
    <col min="15893" max="15893" width="5.625" style="36" customWidth="1"/>
    <col min="15894" max="15894" width="7.625" style="36" customWidth="1"/>
    <col min="15895" max="15922" width="2.625" style="36" customWidth="1"/>
    <col min="15923" max="15923" width="5.5" style="36" customWidth="1"/>
    <col min="15924" max="15924" width="8" style="36" customWidth="1"/>
    <col min="15925" max="15925" width="7.375" style="36" customWidth="1"/>
    <col min="15926" max="16145" width="9" style="36"/>
    <col min="16146" max="16146" width="5.5" style="36" customWidth="1"/>
    <col min="16147" max="16147" width="7.625" style="36" customWidth="1"/>
    <col min="16148" max="16148" width="2.625" style="36" customWidth="1"/>
    <col min="16149" max="16149" width="5.625" style="36" customWidth="1"/>
    <col min="16150" max="16150" width="7.625" style="36" customWidth="1"/>
    <col min="16151" max="16178" width="2.625" style="36" customWidth="1"/>
    <col min="16179" max="16179" width="5.5" style="36" customWidth="1"/>
    <col min="16180" max="16180" width="8" style="36" customWidth="1"/>
    <col min="16181" max="16181" width="7.375" style="36" customWidth="1"/>
    <col min="16182" max="16384" width="9" style="36"/>
  </cols>
  <sheetData>
    <row r="1" spans="1:59" s="42" customFormat="1" ht="20.25" customHeight="1" thickBot="1" x14ac:dyDescent="0.35">
      <c r="A1" s="121"/>
      <c r="B1" s="41" t="s">
        <v>57</v>
      </c>
      <c r="F1" s="43"/>
      <c r="G1" s="43"/>
      <c r="H1" s="43"/>
      <c r="I1" s="43"/>
      <c r="U1" s="465" t="s">
        <v>93</v>
      </c>
      <c r="V1" s="465"/>
      <c r="W1" s="451">
        <v>3</v>
      </c>
      <c r="X1" s="451"/>
      <c r="Y1" s="451"/>
      <c r="Z1" s="465" t="s">
        <v>9</v>
      </c>
      <c r="AA1" s="465"/>
      <c r="AB1" s="465" t="s">
        <v>284</v>
      </c>
      <c r="AC1" s="451">
        <f>IF(W1=0,"",YEAR(DATE(2018+W1,1,1)))</f>
        <v>2021</v>
      </c>
      <c r="AD1" s="451"/>
      <c r="AE1" s="451"/>
      <c r="AF1" s="451"/>
      <c r="AG1" s="465" t="s">
        <v>285</v>
      </c>
      <c r="AH1" s="451">
        <v>3</v>
      </c>
      <c r="AI1" s="451"/>
      <c r="AJ1" s="451"/>
      <c r="AK1" s="452" t="s">
        <v>8</v>
      </c>
      <c r="AL1" s="452"/>
      <c r="AM1" s="44"/>
      <c r="AN1" s="453" t="s">
        <v>59</v>
      </c>
      <c r="AO1" s="453"/>
      <c r="AP1" s="453"/>
      <c r="AQ1" s="453"/>
      <c r="AR1" s="454"/>
      <c r="AS1" s="455" t="s">
        <v>84</v>
      </c>
      <c r="AT1" s="456"/>
      <c r="AU1" s="456"/>
      <c r="AV1" s="456"/>
      <c r="AW1" s="456"/>
      <c r="AX1" s="456"/>
      <c r="AY1" s="456"/>
      <c r="AZ1" s="456"/>
      <c r="BA1" s="456"/>
      <c r="BB1" s="456"/>
      <c r="BC1" s="456"/>
      <c r="BD1" s="456"/>
      <c r="BE1" s="456"/>
      <c r="BF1" s="457"/>
    </row>
    <row r="2" spans="1:59" s="42" customFormat="1" ht="20.25" customHeight="1" thickBot="1" x14ac:dyDescent="0.35">
      <c r="A2" s="121"/>
      <c r="B2" s="458" t="s">
        <v>58</v>
      </c>
      <c r="C2" s="458"/>
      <c r="D2" s="458"/>
      <c r="E2" s="458"/>
      <c r="F2" s="458"/>
      <c r="G2" s="458"/>
      <c r="H2" s="458"/>
      <c r="I2" s="458"/>
      <c r="J2" s="458"/>
      <c r="K2" s="458"/>
      <c r="L2" s="458"/>
      <c r="M2" s="458"/>
      <c r="N2" s="458"/>
      <c r="O2" s="458"/>
      <c r="P2" s="458"/>
      <c r="Q2" s="458"/>
      <c r="R2" s="458"/>
      <c r="S2" s="458"/>
      <c r="T2" s="45"/>
      <c r="U2" s="465"/>
      <c r="V2" s="465"/>
      <c r="W2" s="451"/>
      <c r="X2" s="451"/>
      <c r="Y2" s="451"/>
      <c r="Z2" s="465"/>
      <c r="AA2" s="465"/>
      <c r="AB2" s="465"/>
      <c r="AC2" s="451"/>
      <c r="AD2" s="451"/>
      <c r="AE2" s="451"/>
      <c r="AF2" s="451"/>
      <c r="AG2" s="465"/>
      <c r="AH2" s="451"/>
      <c r="AI2" s="451"/>
      <c r="AJ2" s="451"/>
      <c r="AK2" s="452"/>
      <c r="AL2" s="452"/>
      <c r="AM2" s="46"/>
      <c r="AN2" s="459" t="s">
        <v>61</v>
      </c>
      <c r="AO2" s="459"/>
      <c r="AP2" s="459"/>
      <c r="AQ2" s="459"/>
      <c r="AR2" s="460"/>
      <c r="AS2" s="461"/>
      <c r="AT2" s="462"/>
      <c r="AU2" s="462"/>
      <c r="AV2" s="462"/>
      <c r="AW2" s="462"/>
      <c r="AX2" s="462"/>
      <c r="AY2" s="462"/>
      <c r="AZ2" s="462"/>
      <c r="BA2" s="462"/>
      <c r="BB2" s="462"/>
      <c r="BC2" s="462"/>
      <c r="BD2" s="462"/>
      <c r="BE2" s="462"/>
      <c r="BF2" s="463"/>
    </row>
    <row r="3" spans="1:59" s="42" customFormat="1" ht="20.25" customHeight="1" x14ac:dyDescent="0.3">
      <c r="A3" s="121"/>
      <c r="B3" s="458"/>
      <c r="C3" s="458"/>
      <c r="D3" s="458"/>
      <c r="E3" s="458"/>
      <c r="F3" s="458"/>
      <c r="G3" s="458"/>
      <c r="H3" s="458"/>
      <c r="I3" s="458"/>
      <c r="J3" s="458"/>
      <c r="K3" s="458"/>
      <c r="L3" s="458"/>
      <c r="M3" s="458"/>
      <c r="N3" s="458"/>
      <c r="O3" s="458"/>
      <c r="P3" s="458"/>
      <c r="Q3" s="458"/>
      <c r="R3" s="458"/>
      <c r="S3" s="458"/>
      <c r="T3" s="45"/>
      <c r="U3" s="45"/>
      <c r="V3" s="45"/>
      <c r="W3" s="45"/>
      <c r="Y3" s="47"/>
      <c r="Z3" s="47"/>
      <c r="AB3" s="47"/>
      <c r="AC3" s="47"/>
      <c r="AD3" s="46"/>
      <c r="AE3" s="46"/>
      <c r="AF3" s="46"/>
      <c r="AG3" s="46"/>
      <c r="AH3" s="46"/>
      <c r="AI3" s="46"/>
      <c r="AJ3" s="46"/>
      <c r="AK3" s="46"/>
      <c r="AL3" s="46"/>
      <c r="AM3" s="46"/>
      <c r="AN3" s="48"/>
      <c r="AO3" s="48"/>
      <c r="AP3" s="48"/>
      <c r="AQ3" s="48"/>
      <c r="AR3" s="48"/>
      <c r="AS3" s="49"/>
      <c r="AT3" s="49"/>
      <c r="AU3" s="49"/>
      <c r="AV3" s="49"/>
      <c r="AW3" s="49"/>
      <c r="AX3" s="49"/>
      <c r="AY3" s="49"/>
      <c r="AZ3" s="49"/>
      <c r="BA3" s="49"/>
      <c r="BB3" s="49"/>
      <c r="BC3" s="49"/>
      <c r="BD3" s="49"/>
      <c r="BE3" s="49"/>
      <c r="BF3" s="49"/>
    </row>
    <row r="4" spans="1:59" s="42" customFormat="1" ht="20.25" customHeight="1" x14ac:dyDescent="0.3">
      <c r="A4" s="121"/>
      <c r="B4" s="458"/>
      <c r="C4" s="458"/>
      <c r="D4" s="458"/>
      <c r="E4" s="458"/>
      <c r="F4" s="458"/>
      <c r="G4" s="458"/>
      <c r="H4" s="458"/>
      <c r="I4" s="458"/>
      <c r="J4" s="458"/>
      <c r="K4" s="458"/>
      <c r="L4" s="458"/>
      <c r="M4" s="458"/>
      <c r="N4" s="458"/>
      <c r="O4" s="458"/>
      <c r="P4" s="458"/>
      <c r="Q4" s="458"/>
      <c r="R4" s="458"/>
      <c r="S4" s="458"/>
      <c r="AD4" s="50"/>
      <c r="AE4" s="50"/>
      <c r="AF4" s="51"/>
      <c r="AG4" s="51"/>
      <c r="AH4" s="51"/>
      <c r="AI4" s="51"/>
      <c r="AJ4" s="51"/>
      <c r="AK4" s="51"/>
      <c r="AL4" s="51"/>
      <c r="AM4" s="52"/>
      <c r="AN4" s="52"/>
      <c r="AO4" s="52"/>
      <c r="AP4" s="52"/>
      <c r="AQ4" s="52"/>
      <c r="AR4" s="52"/>
      <c r="AS4" s="52"/>
      <c r="AT4" s="52"/>
      <c r="AU4" s="52"/>
      <c r="AV4" s="52"/>
      <c r="AW4" s="52"/>
      <c r="AX4" s="52"/>
      <c r="AY4" s="52"/>
      <c r="AZ4" s="52"/>
      <c r="BA4" s="53"/>
      <c r="BB4" s="464" t="s">
        <v>96</v>
      </c>
      <c r="BC4" s="464"/>
      <c r="BD4" s="464"/>
      <c r="BE4" s="52"/>
      <c r="BF4" s="52"/>
      <c r="BG4" s="53"/>
    </row>
    <row r="5" spans="1:59" s="42" customFormat="1" ht="20.25" customHeight="1" x14ac:dyDescent="0.3">
      <c r="A5" s="121"/>
      <c r="Z5" s="53"/>
      <c r="AA5" s="53"/>
      <c r="AB5" s="53"/>
      <c r="AD5" s="50"/>
      <c r="AE5" s="50"/>
      <c r="AF5" s="54"/>
      <c r="AG5" s="54"/>
      <c r="AH5" s="54"/>
      <c r="AI5" s="54"/>
      <c r="AJ5" s="54"/>
      <c r="AK5" s="54"/>
      <c r="AL5" s="54"/>
      <c r="AM5" s="44"/>
      <c r="BB5" s="368" t="s">
        <v>97</v>
      </c>
      <c r="BC5" s="368"/>
      <c r="BD5" s="368"/>
      <c r="BE5" s="44"/>
      <c r="BF5" s="44"/>
      <c r="BG5" s="53"/>
    </row>
    <row r="6" spans="1:59" s="42" customFormat="1" ht="20.25" customHeight="1" x14ac:dyDescent="0.2">
      <c r="A6" s="122"/>
      <c r="B6" s="55"/>
      <c r="E6" s="55"/>
      <c r="F6" s="55"/>
      <c r="G6" s="55"/>
      <c r="H6" s="55"/>
      <c r="I6" s="55"/>
      <c r="J6" s="55"/>
      <c r="K6" s="55"/>
      <c r="L6" s="55"/>
      <c r="M6" s="55"/>
      <c r="N6" s="55"/>
      <c r="O6" s="56"/>
      <c r="P6" s="56"/>
      <c r="Q6" s="56"/>
      <c r="R6" s="56"/>
      <c r="S6" s="56"/>
      <c r="T6" s="56"/>
      <c r="U6" s="56"/>
      <c r="V6" s="56"/>
      <c r="W6" s="44"/>
      <c r="X6" s="53"/>
      <c r="AD6" s="50"/>
      <c r="AE6" s="50"/>
      <c r="AF6" s="50"/>
      <c r="AG6" s="50"/>
      <c r="AH6" s="50"/>
      <c r="AI6" s="50"/>
      <c r="AJ6" s="50"/>
      <c r="AK6" s="50"/>
      <c r="AL6" s="44" t="s">
        <v>98</v>
      </c>
      <c r="AM6" s="44"/>
      <c r="AN6" s="44"/>
      <c r="AO6" s="44"/>
      <c r="AP6" s="44"/>
      <c r="AQ6" s="44"/>
      <c r="AR6" s="44"/>
      <c r="AS6" s="44"/>
      <c r="AT6" s="44"/>
      <c r="AU6" s="44"/>
      <c r="AV6" s="44"/>
      <c r="AW6" s="44"/>
      <c r="AX6" s="433">
        <v>40</v>
      </c>
      <c r="AY6" s="377"/>
      <c r="AZ6" s="53" t="s">
        <v>286</v>
      </c>
      <c r="BA6" s="44"/>
      <c r="BB6" s="381">
        <v>160</v>
      </c>
      <c r="BC6" s="381"/>
      <c r="BD6" s="381"/>
      <c r="BE6" s="44" t="s">
        <v>100</v>
      </c>
      <c r="BF6" s="44"/>
      <c r="BG6" s="53"/>
    </row>
    <row r="7" spans="1:59" s="42" customFormat="1" ht="20.25" customHeight="1" x14ac:dyDescent="0.3">
      <c r="A7" s="121"/>
      <c r="AL7" s="46"/>
      <c r="AM7" s="46"/>
      <c r="AN7" s="46"/>
      <c r="AO7" s="46"/>
      <c r="AP7" s="46"/>
      <c r="AQ7" s="46"/>
      <c r="AR7" s="46"/>
      <c r="AS7" s="46"/>
      <c r="AT7" s="46"/>
      <c r="AU7" s="46"/>
      <c r="AV7" s="46"/>
      <c r="AW7" s="46"/>
      <c r="AY7" s="46"/>
      <c r="AZ7" s="46"/>
      <c r="BA7" s="50" t="s">
        <v>194</v>
      </c>
      <c r="BB7" s="435">
        <f>DAY(EOMONTH(DATE(AC1,AH1,1),0))</f>
        <v>31</v>
      </c>
      <c r="BC7" s="436"/>
      <c r="BD7" s="437"/>
      <c r="BE7" s="46"/>
      <c r="BF7" s="46"/>
    </row>
    <row r="8" spans="1:59" s="42" customFormat="1" ht="20.25" customHeight="1" x14ac:dyDescent="0.3">
      <c r="A8" s="121"/>
      <c r="AL8" s="46"/>
      <c r="AM8" s="46"/>
      <c r="AN8" s="46"/>
      <c r="AO8" s="46"/>
      <c r="AP8" s="46"/>
      <c r="AQ8" s="46"/>
      <c r="AR8" s="46"/>
      <c r="AS8" s="46"/>
      <c r="AT8" s="46"/>
      <c r="AU8" s="46"/>
      <c r="AV8" s="46"/>
      <c r="AW8" s="46"/>
      <c r="AY8" s="46"/>
      <c r="AZ8" s="46"/>
      <c r="BA8" s="50" t="s">
        <v>195</v>
      </c>
      <c r="BB8" s="572">
        <v>2</v>
      </c>
      <c r="BC8" s="573"/>
      <c r="BD8" s="574"/>
      <c r="BE8" s="46" t="s">
        <v>196</v>
      </c>
      <c r="BF8" s="46"/>
    </row>
    <row r="9" spans="1:59" s="42" customFormat="1" ht="20.25" customHeight="1" x14ac:dyDescent="0.3">
      <c r="A9" s="121"/>
      <c r="AL9" s="46"/>
      <c r="AM9" s="46"/>
      <c r="AN9" s="46"/>
      <c r="AO9" s="46"/>
      <c r="AP9" s="46"/>
      <c r="AQ9" s="46"/>
      <c r="AR9" s="46"/>
      <c r="AS9" s="46"/>
      <c r="AT9" s="46"/>
      <c r="AU9" s="46"/>
      <c r="AV9" s="46"/>
      <c r="AW9" s="46"/>
      <c r="AY9" s="46"/>
      <c r="AZ9" s="46"/>
      <c r="BA9" s="46"/>
      <c r="BB9" s="572">
        <v>1</v>
      </c>
      <c r="BC9" s="573"/>
      <c r="BD9" s="574"/>
      <c r="BE9" s="46" t="s">
        <v>197</v>
      </c>
      <c r="BF9" s="46"/>
    </row>
    <row r="10" spans="1:59" s="42" customFormat="1" ht="20.25" customHeight="1" x14ac:dyDescent="0.3">
      <c r="A10" s="121"/>
      <c r="AL10" s="46"/>
      <c r="AM10" s="46"/>
      <c r="AN10" s="46"/>
      <c r="AO10" s="46"/>
      <c r="AP10" s="46"/>
      <c r="AQ10" s="46"/>
      <c r="AR10" s="46"/>
      <c r="AS10" s="46"/>
      <c r="AT10" s="103" t="s">
        <v>198</v>
      </c>
      <c r="AU10" s="559">
        <v>0.36458333333333331</v>
      </c>
      <c r="AV10" s="560"/>
      <c r="AW10" s="561"/>
      <c r="AX10" s="123" t="s">
        <v>199</v>
      </c>
      <c r="AY10" s="559">
        <v>0.51041666666666663</v>
      </c>
      <c r="AZ10" s="561"/>
      <c r="BA10" s="124"/>
      <c r="BB10" s="341">
        <f>(AY10-AU10)*24</f>
        <v>3.4999999999999996</v>
      </c>
      <c r="BC10" s="343"/>
      <c r="BD10" s="47"/>
      <c r="BE10" s="50" t="s">
        <v>200</v>
      </c>
      <c r="BF10" s="46"/>
    </row>
    <row r="11" spans="1:59" s="42" customFormat="1" ht="20.25" customHeight="1" thickBot="1" x14ac:dyDescent="0.35">
      <c r="A11" s="121"/>
      <c r="AL11" s="46"/>
      <c r="AM11" s="46"/>
      <c r="AN11" s="46"/>
      <c r="AO11" s="46"/>
      <c r="AP11" s="46"/>
      <c r="AQ11" s="46"/>
      <c r="AR11" s="46"/>
      <c r="AS11" s="46"/>
      <c r="AT11" s="103"/>
      <c r="AU11" s="103"/>
      <c r="AV11" s="103"/>
      <c r="AW11" s="103"/>
      <c r="AX11" s="103"/>
      <c r="AY11" s="103"/>
      <c r="AZ11" s="103"/>
      <c r="BA11" s="103"/>
      <c r="BB11" s="47"/>
      <c r="BC11" s="47"/>
      <c r="BD11" s="47"/>
      <c r="BE11" s="46"/>
      <c r="BF11" s="46"/>
    </row>
    <row r="12" spans="1:59" s="42" customFormat="1" ht="20.25" customHeight="1" thickBot="1" x14ac:dyDescent="0.25">
      <c r="A12" s="562" t="s">
        <v>201</v>
      </c>
      <c r="B12" s="563" t="s">
        <v>62</v>
      </c>
      <c r="C12" s="439"/>
      <c r="D12" s="439"/>
      <c r="E12" s="439"/>
      <c r="F12" s="439"/>
      <c r="G12" s="125"/>
      <c r="H12" s="404" t="s">
        <v>102</v>
      </c>
      <c r="I12" s="404"/>
      <c r="J12" s="439" t="s">
        <v>64</v>
      </c>
      <c r="K12" s="439"/>
      <c r="L12" s="439"/>
      <c r="M12" s="439"/>
      <c r="N12" s="439"/>
      <c r="O12" s="447"/>
      <c r="P12" s="564"/>
      <c r="Q12" s="565"/>
      <c r="R12" s="566"/>
      <c r="S12" s="450" t="s">
        <v>65</v>
      </c>
      <c r="T12" s="400"/>
      <c r="U12" s="400"/>
      <c r="V12" s="400"/>
      <c r="W12" s="400"/>
      <c r="X12" s="400"/>
      <c r="Y12" s="401"/>
      <c r="Z12" s="450" t="s">
        <v>66</v>
      </c>
      <c r="AA12" s="400"/>
      <c r="AB12" s="400"/>
      <c r="AC12" s="400"/>
      <c r="AD12" s="400"/>
      <c r="AE12" s="400"/>
      <c r="AF12" s="402"/>
      <c r="AG12" s="399" t="s">
        <v>67</v>
      </c>
      <c r="AH12" s="400"/>
      <c r="AI12" s="400"/>
      <c r="AJ12" s="400"/>
      <c r="AK12" s="400"/>
      <c r="AL12" s="400"/>
      <c r="AM12" s="401"/>
      <c r="AN12" s="399" t="s">
        <v>68</v>
      </c>
      <c r="AO12" s="400"/>
      <c r="AP12" s="400"/>
      <c r="AQ12" s="400"/>
      <c r="AR12" s="400"/>
      <c r="AS12" s="400"/>
      <c r="AT12" s="402"/>
      <c r="AU12" s="399" t="str">
        <f>IF(BB4="４週","","第５週")</f>
        <v/>
      </c>
      <c r="AV12" s="400"/>
      <c r="AW12" s="401"/>
      <c r="AX12" s="403" t="str">
        <f>IF(BB8="４週","1～4週目の勤務時間数合計","1か月の勤務時間数合計")</f>
        <v>1か月の勤務時間数合計</v>
      </c>
      <c r="AY12" s="405"/>
      <c r="AZ12" s="415" t="s">
        <v>103</v>
      </c>
      <c r="BA12" s="417"/>
      <c r="BB12" s="427" t="s">
        <v>202</v>
      </c>
      <c r="BC12" s="427"/>
      <c r="BD12" s="427"/>
      <c r="BE12" s="427"/>
      <c r="BF12" s="427"/>
      <c r="BG12" s="428"/>
    </row>
    <row r="13" spans="1:59" s="42" customFormat="1" ht="20.25" customHeight="1" x14ac:dyDescent="0.2">
      <c r="A13" s="514"/>
      <c r="B13" s="383"/>
      <c r="C13" s="384"/>
      <c r="D13" s="384"/>
      <c r="E13" s="384"/>
      <c r="F13" s="384"/>
      <c r="G13" s="126"/>
      <c r="H13" s="407"/>
      <c r="I13" s="407"/>
      <c r="J13" s="384"/>
      <c r="K13" s="384"/>
      <c r="L13" s="384"/>
      <c r="M13" s="384"/>
      <c r="N13" s="384"/>
      <c r="O13" s="448"/>
      <c r="P13" s="567"/>
      <c r="Q13" s="360"/>
      <c r="R13" s="568"/>
      <c r="S13" s="57">
        <f>DAY(DATE($W$1,$AC$1,1))</f>
        <v>1</v>
      </c>
      <c r="T13" s="58">
        <f>DAY(DATE($W$1,$AC$1,2))</f>
        <v>2</v>
      </c>
      <c r="U13" s="58">
        <f>DAY(DATE($W$1,$AC$1,3))</f>
        <v>3</v>
      </c>
      <c r="V13" s="58">
        <f>DAY(DATE($W$1,$AC$1,4))</f>
        <v>4</v>
      </c>
      <c r="W13" s="58">
        <f>DAY(DATE($W$1,$AC$1,5))</f>
        <v>5</v>
      </c>
      <c r="X13" s="58">
        <f>DAY(DATE($W$1,$AC$1,6))</f>
        <v>6</v>
      </c>
      <c r="Y13" s="59">
        <f>DAY(DATE($W$1,$AC$1,7))</f>
        <v>7</v>
      </c>
      <c r="Z13" s="57">
        <f>DAY(DATE($W$1,$AC$1,8))</f>
        <v>8</v>
      </c>
      <c r="AA13" s="58">
        <f>DAY(DATE($W$1,$AC$1,9))</f>
        <v>9</v>
      </c>
      <c r="AB13" s="58">
        <f>DAY(DATE($W$1,$AC$1,10))</f>
        <v>10</v>
      </c>
      <c r="AC13" s="58">
        <f>DAY(DATE($W$1,$AC$1,11))</f>
        <v>11</v>
      </c>
      <c r="AD13" s="58">
        <f>DAY(DATE($W$1,$AC$1,12))</f>
        <v>12</v>
      </c>
      <c r="AE13" s="58">
        <f>DAY(DATE($W$1,$AC$1,13))</f>
        <v>13</v>
      </c>
      <c r="AF13" s="60">
        <f>DAY(DATE($W$1,$AC$1,14))</f>
        <v>14</v>
      </c>
      <c r="AG13" s="61">
        <f>DAY(DATE($W$1,$AC$1,15))</f>
        <v>15</v>
      </c>
      <c r="AH13" s="58">
        <f>DAY(DATE($W$1,$AC$1,16))</f>
        <v>16</v>
      </c>
      <c r="AI13" s="58">
        <f>DAY(DATE($W$1,$AC$1,17))</f>
        <v>17</v>
      </c>
      <c r="AJ13" s="58">
        <f>DAY(DATE($W$1,$AC$1,18))</f>
        <v>18</v>
      </c>
      <c r="AK13" s="58">
        <f>DAY(DATE($W$1,$AC$1,19))</f>
        <v>19</v>
      </c>
      <c r="AL13" s="58">
        <f>DAY(DATE($W$1,$AC$1,20))</f>
        <v>20</v>
      </c>
      <c r="AM13" s="59">
        <f>DAY(DATE($W$1,$AC$1,21))</f>
        <v>21</v>
      </c>
      <c r="AN13" s="61">
        <f>DAY(DATE($W$1,$AC$1,22))</f>
        <v>22</v>
      </c>
      <c r="AO13" s="58">
        <f>DAY(DATE($W$1,$AC$1,23))</f>
        <v>23</v>
      </c>
      <c r="AP13" s="58">
        <f>DAY(DATE($W$1,$AC$1,24))</f>
        <v>24</v>
      </c>
      <c r="AQ13" s="58">
        <f>DAY(DATE($W$1,$AC$1,25))</f>
        <v>25</v>
      </c>
      <c r="AR13" s="58">
        <f>DAY(DATE($W$1,$AC$1,26))</f>
        <v>26</v>
      </c>
      <c r="AS13" s="58">
        <f>DAY(DATE($W$1,$AC$1,27))</f>
        <v>27</v>
      </c>
      <c r="AT13" s="59">
        <f>DAY(DATE($W$1,$AC$1,28))</f>
        <v>28</v>
      </c>
      <c r="AU13" s="57" t="str">
        <f>IF(BB4="暦月",IF(DAY(DATE($W$1,$AC$1,29))=29,29,""),"")</f>
        <v/>
      </c>
      <c r="AV13" s="58" t="str">
        <f>IF(BB4="暦月",IF(DAY(DATE($W$1,$AC$1,30))=30,30,""),"")</f>
        <v/>
      </c>
      <c r="AW13" s="59" t="str">
        <f>IF(BB4="暦月",IF(DAY(DATE($AC$1,$AH$1,31))=31,31,""),"")</f>
        <v/>
      </c>
      <c r="AX13" s="406"/>
      <c r="AY13" s="408"/>
      <c r="AZ13" s="418"/>
      <c r="BA13" s="420"/>
      <c r="BB13" s="429"/>
      <c r="BC13" s="429"/>
      <c r="BD13" s="429"/>
      <c r="BE13" s="429"/>
      <c r="BF13" s="429"/>
      <c r="BG13" s="430"/>
    </row>
    <row r="14" spans="1:59" s="42" customFormat="1" ht="0.75" customHeight="1" thickBot="1" x14ac:dyDescent="0.25">
      <c r="A14" s="514"/>
      <c r="B14" s="383"/>
      <c r="C14" s="384"/>
      <c r="D14" s="384"/>
      <c r="E14" s="384"/>
      <c r="F14" s="384"/>
      <c r="G14" s="126"/>
      <c r="H14" s="407"/>
      <c r="I14" s="407"/>
      <c r="J14" s="384"/>
      <c r="K14" s="384"/>
      <c r="L14" s="384"/>
      <c r="M14" s="384"/>
      <c r="N14" s="384"/>
      <c r="O14" s="448"/>
      <c r="P14" s="567"/>
      <c r="Q14" s="360"/>
      <c r="R14" s="568"/>
      <c r="S14" s="127">
        <f>WEEKDAY(DATE($AC$1,$AH$1,1))</f>
        <v>2</v>
      </c>
      <c r="T14" s="128">
        <f>WEEKDAY(DATE($AC$1,$AH$1,2))</f>
        <v>3</v>
      </c>
      <c r="U14" s="128">
        <f>WEEKDAY(DATE($AC$1,$AH$1,3))</f>
        <v>4</v>
      </c>
      <c r="V14" s="128">
        <f>WEEKDAY(DATE($AC$1,$AH$1,4))</f>
        <v>5</v>
      </c>
      <c r="W14" s="128">
        <f>WEEKDAY(DATE($AC$1,$AH$1,5))</f>
        <v>6</v>
      </c>
      <c r="X14" s="128">
        <f>WEEKDAY(DATE($AC$1,$AH$1,6))</f>
        <v>7</v>
      </c>
      <c r="Y14" s="129">
        <f>WEEKDAY(DATE($AC$1,$AH$1,7))</f>
        <v>1</v>
      </c>
      <c r="Z14" s="127">
        <f>WEEKDAY(DATE($AC$1,$AH$1,8))</f>
        <v>2</v>
      </c>
      <c r="AA14" s="128">
        <f>WEEKDAY(DATE($AC$1,$AH$1,9))</f>
        <v>3</v>
      </c>
      <c r="AB14" s="128">
        <f>WEEKDAY(DATE($AC$1,$AH$1,10))</f>
        <v>4</v>
      </c>
      <c r="AC14" s="128">
        <f>WEEKDAY(DATE($AC$1,$AH$1,11))</f>
        <v>5</v>
      </c>
      <c r="AD14" s="128">
        <f>WEEKDAY(DATE($AC$1,$AH$1,12))</f>
        <v>6</v>
      </c>
      <c r="AE14" s="128">
        <f>WEEKDAY(DATE($AC$1,$AH$1,13))</f>
        <v>7</v>
      </c>
      <c r="AF14" s="130">
        <f>WEEKDAY(DATE($AC$1,$AH$1,14))</f>
        <v>1</v>
      </c>
      <c r="AG14" s="131">
        <f>WEEKDAY(DATE($AC$1,$AH$1,15))</f>
        <v>2</v>
      </c>
      <c r="AH14" s="128">
        <f>WEEKDAY(DATE($AC$1,$AH$1,16))</f>
        <v>3</v>
      </c>
      <c r="AI14" s="128">
        <f>WEEKDAY(DATE($AC$1,$AH$1,17))</f>
        <v>4</v>
      </c>
      <c r="AJ14" s="128">
        <f>WEEKDAY(DATE($AC$1,$AH$1,18))</f>
        <v>5</v>
      </c>
      <c r="AK14" s="128">
        <f>WEEKDAY(DATE($AC$1,$AH$1,19))</f>
        <v>6</v>
      </c>
      <c r="AL14" s="128">
        <f>WEEKDAY(DATE($AC$1,$AH$1,20))</f>
        <v>7</v>
      </c>
      <c r="AM14" s="129">
        <f>WEEKDAY(DATE($AC$1,$AH$1,21))</f>
        <v>1</v>
      </c>
      <c r="AN14" s="131">
        <f>WEEKDAY(DATE($AC$1,$AH$1,22))</f>
        <v>2</v>
      </c>
      <c r="AO14" s="128">
        <f>WEEKDAY(DATE($AC$1,$AH$1,23))</f>
        <v>3</v>
      </c>
      <c r="AP14" s="128">
        <f>WEEKDAY(DATE($AC$1,$AH$1,24))</f>
        <v>4</v>
      </c>
      <c r="AQ14" s="128">
        <f>WEEKDAY(DATE($AC$1,$AH$1,25))</f>
        <v>5</v>
      </c>
      <c r="AR14" s="128">
        <f>WEEKDAY(DATE($AC$1,$AH$1,26))</f>
        <v>6</v>
      </c>
      <c r="AS14" s="128">
        <f>WEEKDAY(DATE($AC$1,$AH$1,27))</f>
        <v>7</v>
      </c>
      <c r="AT14" s="129">
        <f>WEEKDAY(DATE($AC$1,$AH$1,28))</f>
        <v>1</v>
      </c>
      <c r="AU14" s="127">
        <f>IF(AU13=29,WEEKDAY(DATE($AC$1,$AH$1,29)),0)</f>
        <v>0</v>
      </c>
      <c r="AV14" s="128">
        <f>IF(AV13=30,WEEKDAY(DATE($AC$1,$AH$1,30)),0)</f>
        <v>0</v>
      </c>
      <c r="AW14" s="129">
        <f>IF(AW13=31,WEEKDAY(DATE($AC$1,$AH$1,31)),0)</f>
        <v>0</v>
      </c>
      <c r="AX14" s="409"/>
      <c r="AY14" s="411"/>
      <c r="AZ14" s="421"/>
      <c r="BA14" s="423"/>
      <c r="BB14" s="429"/>
      <c r="BC14" s="429"/>
      <c r="BD14" s="429"/>
      <c r="BE14" s="429"/>
      <c r="BF14" s="429"/>
      <c r="BG14" s="430"/>
    </row>
    <row r="15" spans="1:59" s="42" customFormat="1" ht="39.75" customHeight="1" thickBot="1" x14ac:dyDescent="0.25">
      <c r="A15" s="515"/>
      <c r="B15" s="371"/>
      <c r="C15" s="372"/>
      <c r="D15" s="372"/>
      <c r="E15" s="372"/>
      <c r="F15" s="372"/>
      <c r="G15" s="68"/>
      <c r="H15" s="413"/>
      <c r="I15" s="413"/>
      <c r="J15" s="372"/>
      <c r="K15" s="372"/>
      <c r="L15" s="372"/>
      <c r="M15" s="372"/>
      <c r="N15" s="372"/>
      <c r="O15" s="477"/>
      <c r="P15" s="569"/>
      <c r="Q15" s="570"/>
      <c r="R15" s="571"/>
      <c r="S15" s="132" t="str">
        <f>IF(S14=1,"日",IF(S14=2,"月",IF(S14=3,"火",IF(S14=4,"水",IF(S14=5,"木",IF(S14=6,"金","土"))))))</f>
        <v>月</v>
      </c>
      <c r="T15" s="133" t="str">
        <f t="shared" ref="T15:AT15" si="0">IF(T14=1,"日",IF(T14=2,"月",IF(T14=3,"火",IF(T14=4,"水",IF(T14=5,"木",IF(T14=6,"金","土"))))))</f>
        <v>火</v>
      </c>
      <c r="U15" s="133" t="str">
        <f t="shared" si="0"/>
        <v>水</v>
      </c>
      <c r="V15" s="133" t="str">
        <f t="shared" si="0"/>
        <v>木</v>
      </c>
      <c r="W15" s="133" t="str">
        <f t="shared" si="0"/>
        <v>金</v>
      </c>
      <c r="X15" s="133" t="str">
        <f t="shared" si="0"/>
        <v>土</v>
      </c>
      <c r="Y15" s="134" t="str">
        <f t="shared" si="0"/>
        <v>日</v>
      </c>
      <c r="Z15" s="135" t="str">
        <f t="shared" si="0"/>
        <v>月</v>
      </c>
      <c r="AA15" s="133" t="str">
        <f t="shared" si="0"/>
        <v>火</v>
      </c>
      <c r="AB15" s="133" t="str">
        <f t="shared" si="0"/>
        <v>水</v>
      </c>
      <c r="AC15" s="133" t="str">
        <f t="shared" si="0"/>
        <v>木</v>
      </c>
      <c r="AD15" s="133" t="str">
        <f t="shared" si="0"/>
        <v>金</v>
      </c>
      <c r="AE15" s="133" t="str">
        <f t="shared" si="0"/>
        <v>土</v>
      </c>
      <c r="AF15" s="136" t="str">
        <f t="shared" si="0"/>
        <v>日</v>
      </c>
      <c r="AG15" s="132" t="str">
        <f t="shared" si="0"/>
        <v>月</v>
      </c>
      <c r="AH15" s="133" t="str">
        <f t="shared" si="0"/>
        <v>火</v>
      </c>
      <c r="AI15" s="133" t="str">
        <f t="shared" si="0"/>
        <v>水</v>
      </c>
      <c r="AJ15" s="133" t="str">
        <f t="shared" si="0"/>
        <v>木</v>
      </c>
      <c r="AK15" s="133" t="str">
        <f t="shared" si="0"/>
        <v>金</v>
      </c>
      <c r="AL15" s="133" t="str">
        <f t="shared" si="0"/>
        <v>土</v>
      </c>
      <c r="AM15" s="134" t="str">
        <f t="shared" si="0"/>
        <v>日</v>
      </c>
      <c r="AN15" s="132" t="str">
        <f t="shared" si="0"/>
        <v>月</v>
      </c>
      <c r="AO15" s="133" t="str">
        <f t="shared" si="0"/>
        <v>火</v>
      </c>
      <c r="AP15" s="133" t="str">
        <f t="shared" si="0"/>
        <v>水</v>
      </c>
      <c r="AQ15" s="133" t="str">
        <f t="shared" si="0"/>
        <v>木</v>
      </c>
      <c r="AR15" s="133" t="str">
        <f t="shared" si="0"/>
        <v>金</v>
      </c>
      <c r="AS15" s="133" t="str">
        <f t="shared" si="0"/>
        <v>土</v>
      </c>
      <c r="AT15" s="134" t="str">
        <f t="shared" si="0"/>
        <v>日</v>
      </c>
      <c r="AU15" s="132" t="str">
        <f>IF(AU14=1,"日",IF(AU14=2,"月",IF(AU14=3,"火",IF(AU14=4,"水",IF(AU14=5,"木",IF(AU14=6,"金",IF(AU14=0,"","土")))))))</f>
        <v/>
      </c>
      <c r="AV15" s="133" t="str">
        <f>IF(AV14=1,"日",IF(AV14=2,"月",IF(AV14=3,"火",IF(AV14=4,"水",IF(AV14=5,"木",IF(AV14=6,"金",IF(AV14=0,"","土")))))))</f>
        <v/>
      </c>
      <c r="AW15" s="134" t="str">
        <f>IF(AW14=1,"日",IF(AW14=2,"月",IF(AW14=3,"火",IF(AW14=4,"水",IF(AW14=5,"木",IF(AW14=6,"金",IF(AW14=0,"","土")))))))</f>
        <v/>
      </c>
      <c r="AX15" s="409"/>
      <c r="AY15" s="411"/>
      <c r="AZ15" s="421"/>
      <c r="BA15" s="423"/>
      <c r="BB15" s="429"/>
      <c r="BC15" s="429"/>
      <c r="BD15" s="429"/>
      <c r="BE15" s="429"/>
      <c r="BF15" s="429"/>
      <c r="BG15" s="430"/>
    </row>
    <row r="16" spans="1:59" s="42" customFormat="1" ht="20.25" customHeight="1" x14ac:dyDescent="0.2">
      <c r="A16" s="552">
        <v>1</v>
      </c>
      <c r="B16" s="469" t="s">
        <v>171</v>
      </c>
      <c r="C16" s="469"/>
      <c r="D16" s="469"/>
      <c r="E16" s="469"/>
      <c r="F16" s="470"/>
      <c r="G16" s="207"/>
      <c r="H16" s="595" t="s">
        <v>172</v>
      </c>
      <c r="I16" s="596"/>
      <c r="J16" s="471" t="s">
        <v>287</v>
      </c>
      <c r="K16" s="472"/>
      <c r="L16" s="472"/>
      <c r="M16" s="472"/>
      <c r="N16" s="472"/>
      <c r="O16" s="473"/>
      <c r="P16" s="529" t="s">
        <v>288</v>
      </c>
      <c r="Q16" s="530"/>
      <c r="R16" s="531"/>
      <c r="S16" s="208" t="s">
        <v>246</v>
      </c>
      <c r="T16" s="209" t="s">
        <v>289</v>
      </c>
      <c r="U16" s="209" t="s">
        <v>289</v>
      </c>
      <c r="V16" s="209" t="s">
        <v>290</v>
      </c>
      <c r="W16" s="209" t="s">
        <v>290</v>
      </c>
      <c r="X16" s="209"/>
      <c r="Y16" s="209"/>
      <c r="Z16" s="209" t="s">
        <v>289</v>
      </c>
      <c r="AA16" s="209" t="s">
        <v>289</v>
      </c>
      <c r="AB16" s="209" t="s">
        <v>290</v>
      </c>
      <c r="AC16" s="209" t="s">
        <v>291</v>
      </c>
      <c r="AD16" s="209" t="s">
        <v>291</v>
      </c>
      <c r="AE16" s="209"/>
      <c r="AF16" s="209"/>
      <c r="AG16" s="209" t="s">
        <v>291</v>
      </c>
      <c r="AH16" s="209" t="s">
        <v>290</v>
      </c>
      <c r="AI16" s="209" t="s">
        <v>289</v>
      </c>
      <c r="AJ16" s="209" t="s">
        <v>291</v>
      </c>
      <c r="AK16" s="209" t="s">
        <v>289</v>
      </c>
      <c r="AL16" s="209"/>
      <c r="AM16" s="209"/>
      <c r="AN16" s="209" t="s">
        <v>291</v>
      </c>
      <c r="AO16" s="209" t="s">
        <v>291</v>
      </c>
      <c r="AP16" s="209" t="s">
        <v>290</v>
      </c>
      <c r="AQ16" s="209" t="s">
        <v>291</v>
      </c>
      <c r="AR16" s="209" t="s">
        <v>290</v>
      </c>
      <c r="AS16" s="209"/>
      <c r="AT16" s="209"/>
      <c r="AU16" s="209"/>
      <c r="AV16" s="209"/>
      <c r="AW16" s="209"/>
      <c r="AX16" s="532"/>
      <c r="AY16" s="533"/>
      <c r="AZ16" s="492"/>
      <c r="BA16" s="493"/>
      <c r="BB16" s="494" t="s">
        <v>292</v>
      </c>
      <c r="BC16" s="494"/>
      <c r="BD16" s="494"/>
      <c r="BE16" s="494"/>
      <c r="BF16" s="494"/>
      <c r="BG16" s="495"/>
    </row>
    <row r="17" spans="1:59" s="42" customFormat="1" ht="20.25" customHeight="1" x14ac:dyDescent="0.2">
      <c r="A17" s="514"/>
      <c r="B17" s="524"/>
      <c r="C17" s="524"/>
      <c r="D17" s="524"/>
      <c r="E17" s="524"/>
      <c r="F17" s="581"/>
      <c r="G17" s="210"/>
      <c r="H17" s="583"/>
      <c r="I17" s="584"/>
      <c r="J17" s="587"/>
      <c r="K17" s="516"/>
      <c r="L17" s="516"/>
      <c r="M17" s="516"/>
      <c r="N17" s="516"/>
      <c r="O17" s="588"/>
      <c r="P17" s="500" t="s">
        <v>293</v>
      </c>
      <c r="Q17" s="501"/>
      <c r="R17" s="502"/>
      <c r="S17" s="140">
        <f>IF(S16="","",VLOOKUP(S16,'④【再開】シフト記号表（記載例）【通所】'!$C$6:$K$35,9,FALSE))</f>
        <v>0.49999999999999956</v>
      </c>
      <c r="T17" s="140">
        <f>IF(T16="","",VLOOKUP(T16,'④【再開】シフト記号表（記載例）【通所】'!$C$6:$K$35,9,FALSE))</f>
        <v>0.49999999999999956</v>
      </c>
      <c r="U17" s="140">
        <f>IF(U16="","",VLOOKUP(U16,'④【再開】シフト記号表（記載例）【通所】'!$C$6:$K$35,9,FALSE))</f>
        <v>0.49999999999999956</v>
      </c>
      <c r="V17" s="140">
        <f>IF(V16="","",VLOOKUP(V16,'④【再開】シフト記号表（記載例）【通所】'!$C$6:$K$35,9,FALSE))</f>
        <v>0.49999999999999956</v>
      </c>
      <c r="W17" s="140">
        <f>IF(W16="","",VLOOKUP(W16,'④【再開】シフト記号表（記載例）【通所】'!$C$6:$K$35,9,FALSE))</f>
        <v>0.49999999999999956</v>
      </c>
      <c r="X17" s="140" t="str">
        <f>IF(X16="","",VLOOKUP(X16,'④【再開】シフト記号表（記載例）【通所】'!$C$6:$K$35,9,FALSE))</f>
        <v/>
      </c>
      <c r="Y17" s="140" t="str">
        <f>IF(Y16="","",VLOOKUP(Y16,'④【再開】シフト記号表（記載例）【通所】'!$C$6:$K$35,9,FALSE))</f>
        <v/>
      </c>
      <c r="Z17" s="140">
        <f>IF(Z16="","",VLOOKUP(Z16,'④【再開】シフト記号表（記載例）【通所】'!$C$6:$K$35,9,FALSE))</f>
        <v>0.49999999999999956</v>
      </c>
      <c r="AA17" s="140">
        <f>IF(AA16="","",VLOOKUP(AA16,'④【再開】シフト記号表（記載例）【通所】'!$C$6:$K$35,9,FALSE))</f>
        <v>0.49999999999999956</v>
      </c>
      <c r="AB17" s="140">
        <f>IF(AB16="","",VLOOKUP(AB16,'④【再開】シフト記号表（記載例）【通所】'!$C$6:$K$35,9,FALSE))</f>
        <v>0.49999999999999956</v>
      </c>
      <c r="AC17" s="140">
        <f>IF(AC16="","",VLOOKUP(AC16,'④【再開】シフト記号表（記載例）【通所】'!$C$6:$K$35,9,FALSE))</f>
        <v>0.49999999999999956</v>
      </c>
      <c r="AD17" s="140">
        <f>IF(AD16="","",VLOOKUP(AD16,'④【再開】シフト記号表（記載例）【通所】'!$C$6:$K$35,9,FALSE))</f>
        <v>0.49999999999999956</v>
      </c>
      <c r="AE17" s="140" t="str">
        <f>IF(AE16="","",VLOOKUP(AE16,'④【再開】シフト記号表（記載例）【通所】'!$C$6:$K$35,9,FALSE))</f>
        <v/>
      </c>
      <c r="AF17" s="140" t="str">
        <f>IF(AF16="","",VLOOKUP(AF16,'④【再開】シフト記号表（記載例）【通所】'!$C$6:$K$35,9,FALSE))</f>
        <v/>
      </c>
      <c r="AG17" s="140">
        <f>IF(AG16="","",VLOOKUP(AG16,'④【再開】シフト記号表（記載例）【通所】'!$C$6:$K$35,9,FALSE))</f>
        <v>0.49999999999999956</v>
      </c>
      <c r="AH17" s="140">
        <f>IF(AH16="","",VLOOKUP(AH16,'④【再開】シフト記号表（記載例）【通所】'!$C$6:$K$35,9,FALSE))</f>
        <v>0.49999999999999956</v>
      </c>
      <c r="AI17" s="140">
        <f>IF(AI16="","",VLOOKUP(AI16,'④【再開】シフト記号表（記載例）【通所】'!$C$6:$K$35,9,FALSE))</f>
        <v>0.49999999999999956</v>
      </c>
      <c r="AJ17" s="140">
        <f>IF(AJ16="","",VLOOKUP(AJ16,'④【再開】シフト記号表（記載例）【通所】'!$C$6:$K$35,9,FALSE))</f>
        <v>0.49999999999999956</v>
      </c>
      <c r="AK17" s="140">
        <f>IF(AK16="","",VLOOKUP(AK16,'④【再開】シフト記号表（記載例）【通所】'!$C$6:$K$35,9,FALSE))</f>
        <v>0.49999999999999956</v>
      </c>
      <c r="AL17" s="140" t="str">
        <f>IF(AL16="","",VLOOKUP(AL16,'④【再開】シフト記号表（記載例）【通所】'!$C$6:$K$35,9,FALSE))</f>
        <v/>
      </c>
      <c r="AM17" s="140" t="str">
        <f>IF(AM16="","",VLOOKUP(AM16,'④【再開】シフト記号表（記載例）【通所】'!$C$6:$K$35,9,FALSE))</f>
        <v/>
      </c>
      <c r="AN17" s="140">
        <f>IF(AN16="","",VLOOKUP(AN16,'④【再開】シフト記号表（記載例）【通所】'!$C$6:$K$35,9,FALSE))</f>
        <v>0.49999999999999956</v>
      </c>
      <c r="AO17" s="140">
        <f>IF(AO16="","",VLOOKUP(AO16,'④【再開】シフト記号表（記載例）【通所】'!$C$6:$K$35,9,FALSE))</f>
        <v>0.49999999999999956</v>
      </c>
      <c r="AP17" s="140">
        <f>IF(AP16="","",VLOOKUP(AP16,'④【再開】シフト記号表（記載例）【通所】'!$C$6:$K$35,9,FALSE))</f>
        <v>0.49999999999999956</v>
      </c>
      <c r="AQ17" s="140">
        <f>IF(AQ16="","",VLOOKUP(AQ16,'④【再開】シフト記号表（記載例）【通所】'!$C$6:$K$35,9,FALSE))</f>
        <v>0.49999999999999956</v>
      </c>
      <c r="AR17" s="140">
        <f>IF(AR16="","",VLOOKUP(AR16,'④【再開】シフト記号表（記載例）【通所】'!$C$6:$K$35,9,FALSE))</f>
        <v>0.49999999999999956</v>
      </c>
      <c r="AS17" s="140" t="str">
        <f>IF(AS16="","",VLOOKUP(AS16,'④【再開】シフト記号表（記載例）【通所】'!$C$6:$K$35,9,FALSE))</f>
        <v/>
      </c>
      <c r="AT17" s="140" t="str">
        <f>IF(AT16="","",VLOOKUP(AT16,'④【再開】シフト記号表（記載例）【通所】'!$C$6:$K$35,9,FALSE))</f>
        <v/>
      </c>
      <c r="AU17" s="140" t="str">
        <f>IF(AU16="","",VLOOKUP(AU16,'④【再開】シフト記号表（記載例）【通所】'!$C$6:$K$35,9,FALSE))</f>
        <v/>
      </c>
      <c r="AV17" s="140" t="str">
        <f>IF(AV16="","",VLOOKUP(AV16,'④【再開】シフト記号表（記載例）【通所】'!$C$6:$K$35,9,FALSE))</f>
        <v/>
      </c>
      <c r="AW17" s="140" t="str">
        <f>IF(AW16="","",VLOOKUP(AW16,'④【再開】シフト記号表（記載例）【通所】'!$C$6:$K$35,9,FALSE))</f>
        <v/>
      </c>
      <c r="AX17" s="503">
        <f>IF($BB$4="４週",SUM(S17:AT17),IF($BB$4="暦月",SUM(S17:AW17),""))</f>
        <v>9.9999999999999964</v>
      </c>
      <c r="AY17" s="504"/>
      <c r="AZ17" s="505">
        <f>IF($BB$4="４週",AX17/4,IF($BB$4="暦月",AX17/($BB$7/7),""))</f>
        <v>2.4999999999999991</v>
      </c>
      <c r="BA17" s="506"/>
      <c r="BB17" s="496"/>
      <c r="BC17" s="496"/>
      <c r="BD17" s="496"/>
      <c r="BE17" s="496"/>
      <c r="BF17" s="496"/>
      <c r="BG17" s="497"/>
    </row>
    <row r="18" spans="1:59" s="42" customFormat="1" ht="20.25" customHeight="1" thickBot="1" x14ac:dyDescent="0.25">
      <c r="A18" s="514"/>
      <c r="B18" s="548"/>
      <c r="C18" s="548"/>
      <c r="D18" s="548"/>
      <c r="E18" s="548"/>
      <c r="F18" s="590"/>
      <c r="G18" s="211" t="str">
        <f>B16</f>
        <v>管理者</v>
      </c>
      <c r="H18" s="591"/>
      <c r="I18" s="592"/>
      <c r="J18" s="593"/>
      <c r="K18" s="543"/>
      <c r="L18" s="543"/>
      <c r="M18" s="543"/>
      <c r="N18" s="543"/>
      <c r="O18" s="594"/>
      <c r="P18" s="536" t="s">
        <v>294</v>
      </c>
      <c r="Q18" s="537"/>
      <c r="R18" s="538"/>
      <c r="S18" s="142">
        <f>IF(S16="","",VLOOKUP(S16,'④【再開】シフト記号表（記載例）【通所】'!$C$6:$U$35,19,FALSE))</f>
        <v>0.25000000000000044</v>
      </c>
      <c r="T18" s="142">
        <f>IF(T16="","",VLOOKUP(T16,'④【再開】シフト記号表（記載例）【通所】'!$C$6:$U$35,19,FALSE))</f>
        <v>0.25000000000000044</v>
      </c>
      <c r="U18" s="142">
        <f>IF(U16="","",VLOOKUP(U16,'④【再開】シフト記号表（記載例）【通所】'!$C$6:$U$35,19,FALSE))</f>
        <v>0.25000000000000044</v>
      </c>
      <c r="V18" s="142">
        <f>IF(V16="","",VLOOKUP(V16,'④【再開】シフト記号表（記載例）【通所】'!$C$6:$U$35,19,FALSE))</f>
        <v>0.25000000000000044</v>
      </c>
      <c r="W18" s="142">
        <f>IF(W16="","",VLOOKUP(W16,'④【再開】シフト記号表（記載例）【通所】'!$C$6:$U$35,19,FALSE))</f>
        <v>0.25000000000000044</v>
      </c>
      <c r="X18" s="142" t="str">
        <f>IF(X16="","",VLOOKUP(X16,'④【再開】シフト記号表（記載例）【通所】'!$C$6:$U$35,19,FALSE))</f>
        <v/>
      </c>
      <c r="Y18" s="142" t="str">
        <f>IF(Y16="","",VLOOKUP(Y16,'④【再開】シフト記号表（記載例）【通所】'!$C$6:$U$35,19,FALSE))</f>
        <v/>
      </c>
      <c r="Z18" s="142">
        <f>IF(Z16="","",VLOOKUP(Z16,'④【再開】シフト記号表（記載例）【通所】'!$C$6:$U$35,19,FALSE))</f>
        <v>0.25000000000000044</v>
      </c>
      <c r="AA18" s="142">
        <f>IF(AA16="","",VLOOKUP(AA16,'④【再開】シフト記号表（記載例）【通所】'!$C$6:$U$35,19,FALSE))</f>
        <v>0.25000000000000044</v>
      </c>
      <c r="AB18" s="142">
        <f>IF(AB16="","",VLOOKUP(AB16,'④【再開】シフト記号表（記載例）【通所】'!$C$6:$U$35,19,FALSE))</f>
        <v>0.25000000000000044</v>
      </c>
      <c r="AC18" s="142">
        <f>IF(AC16="","",VLOOKUP(AC16,'④【再開】シフト記号表（記載例）【通所】'!$C$6:$U$35,19,FALSE))</f>
        <v>0.25000000000000044</v>
      </c>
      <c r="AD18" s="142">
        <f>IF(AD16="","",VLOOKUP(AD16,'④【再開】シフト記号表（記載例）【通所】'!$C$6:$U$35,19,FALSE))</f>
        <v>0.25000000000000044</v>
      </c>
      <c r="AE18" s="142" t="str">
        <f>IF(AE16="","",VLOOKUP(AE16,'④【再開】シフト記号表（記載例）【通所】'!$C$6:$U$35,19,FALSE))</f>
        <v/>
      </c>
      <c r="AF18" s="142" t="str">
        <f>IF(AF16="","",VLOOKUP(AF16,'④【再開】シフト記号表（記載例）【通所】'!$C$6:$U$35,19,FALSE))</f>
        <v/>
      </c>
      <c r="AG18" s="142">
        <f>IF(AG16="","",VLOOKUP(AG16,'④【再開】シフト記号表（記載例）【通所】'!$C$6:$U$35,19,FALSE))</f>
        <v>0.25000000000000044</v>
      </c>
      <c r="AH18" s="142">
        <f>IF(AH16="","",VLOOKUP(AH16,'④【再開】シフト記号表（記載例）【通所】'!$C$6:$U$35,19,FALSE))</f>
        <v>0.25000000000000044</v>
      </c>
      <c r="AI18" s="142">
        <f>IF(AI16="","",VLOOKUP(AI16,'④【再開】シフト記号表（記載例）【通所】'!$C$6:$U$35,19,FALSE))</f>
        <v>0.25000000000000044</v>
      </c>
      <c r="AJ18" s="142">
        <f>IF(AJ16="","",VLOOKUP(AJ16,'④【再開】シフト記号表（記載例）【通所】'!$C$6:$U$35,19,FALSE))</f>
        <v>0.25000000000000044</v>
      </c>
      <c r="AK18" s="142">
        <f>IF(AK16="","",VLOOKUP(AK16,'④【再開】シフト記号表（記載例）【通所】'!$C$6:$U$35,19,FALSE))</f>
        <v>0.25000000000000044</v>
      </c>
      <c r="AL18" s="142" t="str">
        <f>IF(AL16="","",VLOOKUP(AL16,'④【再開】シフト記号表（記載例）【通所】'!$C$6:$U$35,19,FALSE))</f>
        <v/>
      </c>
      <c r="AM18" s="142" t="str">
        <f>IF(AM16="","",VLOOKUP(AM16,'④【再開】シフト記号表（記載例）【通所】'!$C$6:$U$35,19,FALSE))</f>
        <v/>
      </c>
      <c r="AN18" s="142">
        <f>IF(AN16="","",VLOOKUP(AN16,'④【再開】シフト記号表（記載例）【通所】'!$C$6:$U$35,19,FALSE))</f>
        <v>0.25000000000000044</v>
      </c>
      <c r="AO18" s="142">
        <f>IF(AO16="","",VLOOKUP(AO16,'④【再開】シフト記号表（記載例）【通所】'!$C$6:$U$35,19,FALSE))</f>
        <v>0.25000000000000044</v>
      </c>
      <c r="AP18" s="142">
        <f>IF(AP16="","",VLOOKUP(AP16,'④【再開】シフト記号表（記載例）【通所】'!$C$6:$U$35,19,FALSE))</f>
        <v>0.25000000000000044</v>
      </c>
      <c r="AQ18" s="142">
        <f>IF(AQ16="","",VLOOKUP(AQ16,'④【再開】シフト記号表（記載例）【通所】'!$C$6:$U$35,19,FALSE))</f>
        <v>0.25000000000000044</v>
      </c>
      <c r="AR18" s="142">
        <f>IF(AR16="","",VLOOKUP(AR16,'④【再開】シフト記号表（記載例）【通所】'!$C$6:$U$35,19,FALSE))</f>
        <v>0.25000000000000044</v>
      </c>
      <c r="AS18" s="142" t="str">
        <f>IF(AS16="","",VLOOKUP(AS16,'④【再開】シフト記号表（記載例）【通所】'!$C$6:$U$35,19,FALSE))</f>
        <v/>
      </c>
      <c r="AT18" s="142" t="str">
        <f>IF(AT16="","",VLOOKUP(AT16,'④【再開】シフト記号表（記載例）【通所】'!$C$6:$U$35,19,FALSE))</f>
        <v/>
      </c>
      <c r="AU18" s="142" t="str">
        <f>IF(AU16="","",VLOOKUP(AU16,'④【再開】シフト記号表（記載例）【通所】'!$C$6:$U$35,19,FALSE))</f>
        <v/>
      </c>
      <c r="AV18" s="142" t="str">
        <f>IF(AV16="","",VLOOKUP(AV16,'④【再開】シフト記号表（記載例）【通所】'!$C$6:$U$35,19,FALSE))</f>
        <v/>
      </c>
      <c r="AW18" s="142" t="str">
        <f>IF(AW16="","",VLOOKUP(AW16,'④【再開】シフト記号表（記載例）【通所】'!$C$6:$U$35,19,FALSE))</f>
        <v/>
      </c>
      <c r="AX18" s="539">
        <f>IF($BB$4="４週",SUM(S18:AT18),IF($BB$4="暦月",SUM(S18:AW18),""))</f>
        <v>5.0000000000000071</v>
      </c>
      <c r="AY18" s="540"/>
      <c r="AZ18" s="541">
        <f>IF($BB$4="４週",AX18/4,IF($BB$4="暦月",AX18/($BB$7/7),""))</f>
        <v>1.2500000000000018</v>
      </c>
      <c r="BA18" s="542"/>
      <c r="BB18" s="534"/>
      <c r="BC18" s="534"/>
      <c r="BD18" s="534"/>
      <c r="BE18" s="534"/>
      <c r="BF18" s="534"/>
      <c r="BG18" s="535"/>
    </row>
    <row r="19" spans="1:59" s="42" customFormat="1" ht="20.25" customHeight="1" x14ac:dyDescent="0.2">
      <c r="A19" s="514">
        <v>2</v>
      </c>
      <c r="B19" s="524" t="s">
        <v>214</v>
      </c>
      <c r="C19" s="524"/>
      <c r="D19" s="524"/>
      <c r="E19" s="524"/>
      <c r="F19" s="581"/>
      <c r="G19" s="210"/>
      <c r="H19" s="583" t="s">
        <v>172</v>
      </c>
      <c r="I19" s="584"/>
      <c r="J19" s="587" t="s">
        <v>287</v>
      </c>
      <c r="K19" s="516"/>
      <c r="L19" s="516"/>
      <c r="M19" s="516"/>
      <c r="N19" s="516"/>
      <c r="O19" s="588"/>
      <c r="P19" s="529" t="s">
        <v>295</v>
      </c>
      <c r="Q19" s="530"/>
      <c r="R19" s="531"/>
      <c r="S19" s="208" t="s">
        <v>251</v>
      </c>
      <c r="T19" s="208" t="s">
        <v>296</v>
      </c>
      <c r="U19" s="208" t="s">
        <v>296</v>
      </c>
      <c r="V19" s="208" t="s">
        <v>296</v>
      </c>
      <c r="W19" s="208" t="s">
        <v>296</v>
      </c>
      <c r="X19" s="208"/>
      <c r="Y19" s="208"/>
      <c r="Z19" s="208" t="s">
        <v>297</v>
      </c>
      <c r="AA19" s="208" t="s">
        <v>296</v>
      </c>
      <c r="AB19" s="208" t="s">
        <v>298</v>
      </c>
      <c r="AC19" s="208" t="s">
        <v>298</v>
      </c>
      <c r="AD19" s="208" t="s">
        <v>298</v>
      </c>
      <c r="AE19" s="208"/>
      <c r="AF19" s="208"/>
      <c r="AG19" s="208" t="s">
        <v>297</v>
      </c>
      <c r="AH19" s="208" t="s">
        <v>297</v>
      </c>
      <c r="AI19" s="208" t="s">
        <v>298</v>
      </c>
      <c r="AJ19" s="208" t="s">
        <v>296</v>
      </c>
      <c r="AK19" s="208" t="s">
        <v>298</v>
      </c>
      <c r="AL19" s="208"/>
      <c r="AM19" s="208"/>
      <c r="AN19" s="208" t="s">
        <v>297</v>
      </c>
      <c r="AO19" s="208" t="s">
        <v>296</v>
      </c>
      <c r="AP19" s="208" t="s">
        <v>298</v>
      </c>
      <c r="AQ19" s="208" t="s">
        <v>296</v>
      </c>
      <c r="AR19" s="208" t="s">
        <v>297</v>
      </c>
      <c r="AS19" s="208"/>
      <c r="AT19" s="208"/>
      <c r="AU19" s="208"/>
      <c r="AV19" s="208"/>
      <c r="AW19" s="208"/>
      <c r="AX19" s="532"/>
      <c r="AY19" s="533"/>
      <c r="AZ19" s="492"/>
      <c r="BA19" s="493"/>
      <c r="BB19" s="494" t="s">
        <v>183</v>
      </c>
      <c r="BC19" s="494"/>
      <c r="BD19" s="494"/>
      <c r="BE19" s="494"/>
      <c r="BF19" s="494"/>
      <c r="BG19" s="495"/>
    </row>
    <row r="20" spans="1:59" s="42" customFormat="1" ht="20.25" customHeight="1" x14ac:dyDescent="0.2">
      <c r="A20" s="514"/>
      <c r="B20" s="524"/>
      <c r="C20" s="524"/>
      <c r="D20" s="524"/>
      <c r="E20" s="524"/>
      <c r="F20" s="581"/>
      <c r="G20" s="210"/>
      <c r="H20" s="583"/>
      <c r="I20" s="584"/>
      <c r="J20" s="587"/>
      <c r="K20" s="516"/>
      <c r="L20" s="516"/>
      <c r="M20" s="516"/>
      <c r="N20" s="516"/>
      <c r="O20" s="588"/>
      <c r="P20" s="500" t="s">
        <v>299</v>
      </c>
      <c r="Q20" s="501"/>
      <c r="R20" s="502"/>
      <c r="S20" s="140">
        <f>IF(S19="","",VLOOKUP(S19,'④【再開】シフト記号表（記載例）【通所】'!$C$6:$K$35,9,FALSE))</f>
        <v>3.5000000000000009</v>
      </c>
      <c r="T20" s="140">
        <f>IF(T19="","",VLOOKUP(T19,'④【再開】シフト記号表（記載例）【通所】'!$C$6:$K$35,9,FALSE))</f>
        <v>3.5000000000000009</v>
      </c>
      <c r="U20" s="140">
        <f>IF(U19="","",VLOOKUP(U19,'④【再開】シフト記号表（記載例）【通所】'!$C$6:$K$35,9,FALSE))</f>
        <v>3.5000000000000009</v>
      </c>
      <c r="V20" s="140">
        <f>IF(V19="","",VLOOKUP(V19,'④【再開】シフト記号表（記載例）【通所】'!$C$6:$K$35,9,FALSE))</f>
        <v>3.5000000000000009</v>
      </c>
      <c r="W20" s="140">
        <f>IF(W19="","",VLOOKUP(W19,'④【再開】シフト記号表（記載例）【通所】'!$C$6:$K$35,9,FALSE))</f>
        <v>3.5000000000000009</v>
      </c>
      <c r="X20" s="140" t="str">
        <f>IF(X19="","",VLOOKUP(X19,'④【再開】シフト記号表（記載例）【通所】'!$C$6:$K$35,9,FALSE))</f>
        <v/>
      </c>
      <c r="Y20" s="140" t="str">
        <f>IF(Y19="","",VLOOKUP(Y19,'④【再開】シフト記号表（記載例）【通所】'!$C$6:$K$35,9,FALSE))</f>
        <v/>
      </c>
      <c r="Z20" s="140">
        <f>IF(Z19="","",VLOOKUP(Z19,'④【再開】シフト記号表（記載例）【通所】'!$C$6:$K$35,9,FALSE))</f>
        <v>3.5000000000000009</v>
      </c>
      <c r="AA20" s="140">
        <f>IF(AA19="","",VLOOKUP(AA19,'④【再開】シフト記号表（記載例）【通所】'!$C$6:$K$35,9,FALSE))</f>
        <v>3.5000000000000009</v>
      </c>
      <c r="AB20" s="140">
        <f>IF(AB19="","",VLOOKUP(AB19,'④【再開】シフト記号表（記載例）【通所】'!$C$6:$K$35,9,FALSE))</f>
        <v>3.5000000000000009</v>
      </c>
      <c r="AC20" s="140">
        <f>IF(AC19="","",VLOOKUP(AC19,'④【再開】シフト記号表（記載例）【通所】'!$C$6:$K$35,9,FALSE))</f>
        <v>3.5000000000000009</v>
      </c>
      <c r="AD20" s="140">
        <f>IF(AD19="","",VLOOKUP(AD19,'④【再開】シフト記号表（記載例）【通所】'!$C$6:$K$35,9,FALSE))</f>
        <v>3.5000000000000009</v>
      </c>
      <c r="AE20" s="140" t="str">
        <f>IF(AE19="","",VLOOKUP(AE19,'④【再開】シフト記号表（記載例）【通所】'!$C$6:$K$35,9,FALSE))</f>
        <v/>
      </c>
      <c r="AF20" s="140" t="str">
        <f>IF(AF19="","",VLOOKUP(AF19,'④【再開】シフト記号表（記載例）【通所】'!$C$6:$K$35,9,FALSE))</f>
        <v/>
      </c>
      <c r="AG20" s="140">
        <f>IF(AG19="","",VLOOKUP(AG19,'④【再開】シフト記号表（記載例）【通所】'!$C$6:$K$35,9,FALSE))</f>
        <v>3.5000000000000009</v>
      </c>
      <c r="AH20" s="140">
        <f>IF(AH19="","",VLOOKUP(AH19,'④【再開】シフト記号表（記載例）【通所】'!$C$6:$K$35,9,FALSE))</f>
        <v>3.5000000000000009</v>
      </c>
      <c r="AI20" s="140">
        <f>IF(AI19="","",VLOOKUP(AI19,'④【再開】シフト記号表（記載例）【通所】'!$C$6:$K$35,9,FALSE))</f>
        <v>3.5000000000000009</v>
      </c>
      <c r="AJ20" s="140">
        <f>IF(AJ19="","",VLOOKUP(AJ19,'④【再開】シフト記号表（記載例）【通所】'!$C$6:$K$35,9,FALSE))</f>
        <v>3.5000000000000009</v>
      </c>
      <c r="AK20" s="140">
        <f>IF(AK19="","",VLOOKUP(AK19,'④【再開】シフト記号表（記載例）【通所】'!$C$6:$K$35,9,FALSE))</f>
        <v>3.5000000000000009</v>
      </c>
      <c r="AL20" s="140" t="str">
        <f>IF(AL19="","",VLOOKUP(AL19,'④【再開】シフト記号表（記載例）【通所】'!$C$6:$K$35,9,FALSE))</f>
        <v/>
      </c>
      <c r="AM20" s="140" t="str">
        <f>IF(AM19="","",VLOOKUP(AM19,'④【再開】シフト記号表（記載例）【通所】'!$C$6:$K$35,9,FALSE))</f>
        <v/>
      </c>
      <c r="AN20" s="140">
        <f>IF(AN19="","",VLOOKUP(AN19,'④【再開】シフト記号表（記載例）【通所】'!$C$6:$K$35,9,FALSE))</f>
        <v>3.5000000000000009</v>
      </c>
      <c r="AO20" s="140">
        <f>IF(AO19="","",VLOOKUP(AO19,'④【再開】シフト記号表（記載例）【通所】'!$C$6:$K$35,9,FALSE))</f>
        <v>3.5000000000000009</v>
      </c>
      <c r="AP20" s="140">
        <f>IF(AP19="","",VLOOKUP(AP19,'④【再開】シフト記号表（記載例）【通所】'!$C$6:$K$35,9,FALSE))</f>
        <v>3.5000000000000009</v>
      </c>
      <c r="AQ20" s="140">
        <f>IF(AQ19="","",VLOOKUP(AQ19,'④【再開】シフト記号表（記載例）【通所】'!$C$6:$K$35,9,FALSE))</f>
        <v>3.5000000000000009</v>
      </c>
      <c r="AR20" s="140">
        <f>IF(AR19="","",VLOOKUP(AR19,'④【再開】シフト記号表（記載例）【通所】'!$C$6:$K$35,9,FALSE))</f>
        <v>3.5000000000000009</v>
      </c>
      <c r="AS20" s="140" t="str">
        <f>IF(AS19="","",VLOOKUP(AS19,'④【再開】シフト記号表（記載例）【通所】'!$C$6:$K$35,9,FALSE))</f>
        <v/>
      </c>
      <c r="AT20" s="140" t="str">
        <f>IF(AT19="","",VLOOKUP(AT19,'④【再開】シフト記号表（記載例）【通所】'!$C$6:$K$35,9,FALSE))</f>
        <v/>
      </c>
      <c r="AU20" s="140" t="str">
        <f>IF(AU19="","",VLOOKUP(AU19,'④【再開】シフト記号表（記載例）【通所】'!$C$6:$K$35,9,FALSE))</f>
        <v/>
      </c>
      <c r="AV20" s="140" t="str">
        <f>IF(AV19="","",VLOOKUP(AV19,'④【再開】シフト記号表（記載例）【通所】'!$C$6:$K$35,9,FALSE))</f>
        <v/>
      </c>
      <c r="AW20" s="140" t="str">
        <f>IF(AW19="","",VLOOKUP(AW19,'④【再開】シフト記号表（記載例）【通所】'!$C$6:$K$35,9,FALSE))</f>
        <v/>
      </c>
      <c r="AX20" s="503">
        <f>IF($BB$4="４週",SUM(S20:AT20),IF($BB$4="暦月",SUM(S20:AW20),""))</f>
        <v>70.000000000000014</v>
      </c>
      <c r="AY20" s="504"/>
      <c r="AZ20" s="505">
        <f>IF($BB$4="４週",AX20/4,IF($BB$4="暦月",AX20/($BB$7/7),""))</f>
        <v>17.500000000000004</v>
      </c>
      <c r="BA20" s="506"/>
      <c r="BB20" s="496"/>
      <c r="BC20" s="496"/>
      <c r="BD20" s="496"/>
      <c r="BE20" s="496"/>
      <c r="BF20" s="496"/>
      <c r="BG20" s="497"/>
    </row>
    <row r="21" spans="1:59" s="42" customFormat="1" ht="20.25" customHeight="1" thickBot="1" x14ac:dyDescent="0.25">
      <c r="A21" s="514"/>
      <c r="B21" s="548"/>
      <c r="C21" s="548"/>
      <c r="D21" s="548"/>
      <c r="E21" s="548"/>
      <c r="F21" s="590"/>
      <c r="G21" s="211" t="str">
        <f>B19</f>
        <v>生活相談員</v>
      </c>
      <c r="H21" s="591"/>
      <c r="I21" s="592"/>
      <c r="J21" s="593"/>
      <c r="K21" s="543"/>
      <c r="L21" s="543"/>
      <c r="M21" s="543"/>
      <c r="N21" s="543"/>
      <c r="O21" s="594"/>
      <c r="P21" s="536" t="s">
        <v>300</v>
      </c>
      <c r="Q21" s="537"/>
      <c r="R21" s="538"/>
      <c r="S21" s="142">
        <f>IF(S19="","",VLOOKUP(S19,'④【再開】シフト記号表（記載例）【通所】'!$C$6:$U$35,19,FALSE))</f>
        <v>3.2499999999999991</v>
      </c>
      <c r="T21" s="142">
        <f>IF(T19="","",VLOOKUP(T19,'④【再開】シフト記号表（記載例）【通所】'!$C$6:$U$35,19,FALSE))</f>
        <v>3.2499999999999991</v>
      </c>
      <c r="U21" s="142">
        <f>IF(U19="","",VLOOKUP(U19,'④【再開】シフト記号表（記載例）【通所】'!$C$6:$U$35,19,FALSE))</f>
        <v>3.2499999999999991</v>
      </c>
      <c r="V21" s="142">
        <f>IF(V19="","",VLOOKUP(V19,'④【再開】シフト記号表（記載例）【通所】'!$C$6:$U$35,19,FALSE))</f>
        <v>3.2499999999999991</v>
      </c>
      <c r="W21" s="142">
        <f>IF(W19="","",VLOOKUP(W19,'④【再開】シフト記号表（記載例）【通所】'!$C$6:$U$35,19,FALSE))</f>
        <v>3.2499999999999991</v>
      </c>
      <c r="X21" s="142" t="str">
        <f>IF(X19="","",VLOOKUP(X19,'④【再開】シフト記号表（記載例）【通所】'!$C$6:$U$35,19,FALSE))</f>
        <v/>
      </c>
      <c r="Y21" s="142" t="str">
        <f>IF(Y19="","",VLOOKUP(Y19,'④【再開】シフト記号表（記載例）【通所】'!$C$6:$U$35,19,FALSE))</f>
        <v/>
      </c>
      <c r="Z21" s="142">
        <f>IF(Z19="","",VLOOKUP(Z19,'④【再開】シフト記号表（記載例）【通所】'!$C$6:$U$35,19,FALSE))</f>
        <v>3.2499999999999991</v>
      </c>
      <c r="AA21" s="142">
        <f>IF(AA19="","",VLOOKUP(AA19,'④【再開】シフト記号表（記載例）【通所】'!$C$6:$U$35,19,FALSE))</f>
        <v>3.2499999999999991</v>
      </c>
      <c r="AB21" s="142">
        <f>IF(AB19="","",VLOOKUP(AB19,'④【再開】シフト記号表（記載例）【通所】'!$C$6:$U$35,19,FALSE))</f>
        <v>3.2499999999999991</v>
      </c>
      <c r="AC21" s="142">
        <f>IF(AC19="","",VLOOKUP(AC19,'④【再開】シフト記号表（記載例）【通所】'!$C$6:$U$35,19,FALSE))</f>
        <v>3.2499999999999991</v>
      </c>
      <c r="AD21" s="142">
        <f>IF(AD19="","",VLOOKUP(AD19,'④【再開】シフト記号表（記載例）【通所】'!$C$6:$U$35,19,FALSE))</f>
        <v>3.2499999999999991</v>
      </c>
      <c r="AE21" s="142" t="str">
        <f>IF(AE19="","",VLOOKUP(AE19,'④【再開】シフト記号表（記載例）【通所】'!$C$6:$U$35,19,FALSE))</f>
        <v/>
      </c>
      <c r="AF21" s="142" t="str">
        <f>IF(AF19="","",VLOOKUP(AF19,'④【再開】シフト記号表（記載例）【通所】'!$C$6:$U$35,19,FALSE))</f>
        <v/>
      </c>
      <c r="AG21" s="142">
        <f>IF(AG19="","",VLOOKUP(AG19,'④【再開】シフト記号表（記載例）【通所】'!$C$6:$U$35,19,FALSE))</f>
        <v>3.2499999999999991</v>
      </c>
      <c r="AH21" s="142">
        <f>IF(AH19="","",VLOOKUP(AH19,'④【再開】シフト記号表（記載例）【通所】'!$C$6:$U$35,19,FALSE))</f>
        <v>3.2499999999999991</v>
      </c>
      <c r="AI21" s="142">
        <f>IF(AI19="","",VLOOKUP(AI19,'④【再開】シフト記号表（記載例）【通所】'!$C$6:$U$35,19,FALSE))</f>
        <v>3.2499999999999991</v>
      </c>
      <c r="AJ21" s="142">
        <f>IF(AJ19="","",VLOOKUP(AJ19,'④【再開】シフト記号表（記載例）【通所】'!$C$6:$U$35,19,FALSE))</f>
        <v>3.2499999999999991</v>
      </c>
      <c r="AK21" s="142">
        <f>IF(AK19="","",VLOOKUP(AK19,'④【再開】シフト記号表（記載例）【通所】'!$C$6:$U$35,19,FALSE))</f>
        <v>3.2499999999999991</v>
      </c>
      <c r="AL21" s="142" t="str">
        <f>IF(AL19="","",VLOOKUP(AL19,'④【再開】シフト記号表（記載例）【通所】'!$C$6:$U$35,19,FALSE))</f>
        <v/>
      </c>
      <c r="AM21" s="142" t="str">
        <f>IF(AM19="","",VLOOKUP(AM19,'④【再開】シフト記号表（記載例）【通所】'!$C$6:$U$35,19,FALSE))</f>
        <v/>
      </c>
      <c r="AN21" s="142">
        <f>IF(AN19="","",VLOOKUP(AN19,'④【再開】シフト記号表（記載例）【通所】'!$C$6:$U$35,19,FALSE))</f>
        <v>3.2499999999999991</v>
      </c>
      <c r="AO21" s="142">
        <f>IF(AO19="","",VLOOKUP(AO19,'④【再開】シフト記号表（記載例）【通所】'!$C$6:$U$35,19,FALSE))</f>
        <v>3.2499999999999991</v>
      </c>
      <c r="AP21" s="142">
        <f>IF(AP19="","",VLOOKUP(AP19,'④【再開】シフト記号表（記載例）【通所】'!$C$6:$U$35,19,FALSE))</f>
        <v>3.2499999999999991</v>
      </c>
      <c r="AQ21" s="142">
        <f>IF(AQ19="","",VLOOKUP(AQ19,'④【再開】シフト記号表（記載例）【通所】'!$C$6:$U$35,19,FALSE))</f>
        <v>3.2499999999999991</v>
      </c>
      <c r="AR21" s="142">
        <f>IF(AR19="","",VLOOKUP(AR19,'④【再開】シフト記号表（記載例）【通所】'!$C$6:$U$35,19,FALSE))</f>
        <v>3.2499999999999991</v>
      </c>
      <c r="AS21" s="142" t="str">
        <f>IF(AS19="","",VLOOKUP(AS19,'④【再開】シフト記号表（記載例）【通所】'!$C$6:$U$35,19,FALSE))</f>
        <v/>
      </c>
      <c r="AT21" s="142" t="str">
        <f>IF(AT19="","",VLOOKUP(AT19,'④【再開】シフト記号表（記載例）【通所】'!$C$6:$U$35,19,FALSE))</f>
        <v/>
      </c>
      <c r="AU21" s="142" t="str">
        <f>IF(AU19="","",VLOOKUP(AU19,'④【再開】シフト記号表（記載例）【通所】'!$C$6:$U$35,19,FALSE))</f>
        <v/>
      </c>
      <c r="AV21" s="142" t="str">
        <f>IF(AV19="","",VLOOKUP(AV19,'④【再開】シフト記号表（記載例）【通所】'!$C$6:$U$35,19,FALSE))</f>
        <v/>
      </c>
      <c r="AW21" s="142" t="str">
        <f>IF(AW19="","",VLOOKUP(AW19,'④【再開】シフト記号表（記載例）【通所】'!$C$6:$U$35,19,FALSE))</f>
        <v/>
      </c>
      <c r="AX21" s="539">
        <f>IF($BB$4="４週",SUM(S21:AT21),IF($BB$4="暦月",SUM(S21:AW21),""))</f>
        <v>64.999999999999986</v>
      </c>
      <c r="AY21" s="540"/>
      <c r="AZ21" s="541">
        <f>IF($BB$4="４週",AX21/4,IF($BB$4="暦月",AX21/($BB$7/7),""))</f>
        <v>16.249999999999996</v>
      </c>
      <c r="BA21" s="542"/>
      <c r="BB21" s="534"/>
      <c r="BC21" s="534"/>
      <c r="BD21" s="534"/>
      <c r="BE21" s="534"/>
      <c r="BF21" s="534"/>
      <c r="BG21" s="535"/>
    </row>
    <row r="22" spans="1:59" s="42" customFormat="1" ht="20.25" customHeight="1" x14ac:dyDescent="0.2">
      <c r="A22" s="514">
        <v>3</v>
      </c>
      <c r="B22" s="524" t="s">
        <v>215</v>
      </c>
      <c r="C22" s="524"/>
      <c r="D22" s="524"/>
      <c r="E22" s="524"/>
      <c r="F22" s="581"/>
      <c r="G22" s="210"/>
      <c r="H22" s="583" t="s">
        <v>172</v>
      </c>
      <c r="I22" s="584"/>
      <c r="J22" s="587" t="s">
        <v>178</v>
      </c>
      <c r="K22" s="516"/>
      <c r="L22" s="516"/>
      <c r="M22" s="516"/>
      <c r="N22" s="516"/>
      <c r="O22" s="588"/>
      <c r="P22" s="529" t="s">
        <v>301</v>
      </c>
      <c r="Q22" s="530"/>
      <c r="R22" s="531"/>
      <c r="S22" s="208" t="s">
        <v>302</v>
      </c>
      <c r="T22" s="208" t="s">
        <v>302</v>
      </c>
      <c r="U22" s="208" t="s">
        <v>302</v>
      </c>
      <c r="V22" s="208" t="s">
        <v>302</v>
      </c>
      <c r="W22" s="208" t="s">
        <v>302</v>
      </c>
      <c r="X22" s="208"/>
      <c r="Y22" s="208"/>
      <c r="Z22" s="208" t="s">
        <v>302</v>
      </c>
      <c r="AA22" s="208" t="s">
        <v>302</v>
      </c>
      <c r="AB22" s="208" t="s">
        <v>302</v>
      </c>
      <c r="AC22" s="208" t="s">
        <v>302</v>
      </c>
      <c r="AD22" s="208" t="s">
        <v>302</v>
      </c>
      <c r="AE22" s="208"/>
      <c r="AF22" s="208"/>
      <c r="AG22" s="208" t="s">
        <v>302</v>
      </c>
      <c r="AH22" s="208" t="s">
        <v>302</v>
      </c>
      <c r="AI22" s="208" t="s">
        <v>302</v>
      </c>
      <c r="AJ22" s="208" t="s">
        <v>302</v>
      </c>
      <c r="AK22" s="208" t="s">
        <v>302</v>
      </c>
      <c r="AL22" s="208"/>
      <c r="AM22" s="208"/>
      <c r="AN22" s="208" t="s">
        <v>302</v>
      </c>
      <c r="AO22" s="208" t="s">
        <v>302</v>
      </c>
      <c r="AP22" s="208" t="s">
        <v>302</v>
      </c>
      <c r="AQ22" s="208" t="s">
        <v>302</v>
      </c>
      <c r="AR22" s="208" t="s">
        <v>302</v>
      </c>
      <c r="AS22" s="208"/>
      <c r="AT22" s="208"/>
      <c r="AU22" s="208"/>
      <c r="AV22" s="208"/>
      <c r="AW22" s="208"/>
      <c r="AX22" s="532"/>
      <c r="AY22" s="533"/>
      <c r="AZ22" s="492"/>
      <c r="BA22" s="493"/>
      <c r="BB22" s="494" t="s">
        <v>303</v>
      </c>
      <c r="BC22" s="494"/>
      <c r="BD22" s="494"/>
      <c r="BE22" s="494"/>
      <c r="BF22" s="494"/>
      <c r="BG22" s="495"/>
    </row>
    <row r="23" spans="1:59" s="42" customFormat="1" ht="20.25" customHeight="1" x14ac:dyDescent="0.2">
      <c r="A23" s="514"/>
      <c r="B23" s="524"/>
      <c r="C23" s="524"/>
      <c r="D23" s="524"/>
      <c r="E23" s="524"/>
      <c r="F23" s="581"/>
      <c r="G23" s="210"/>
      <c r="H23" s="583"/>
      <c r="I23" s="584"/>
      <c r="J23" s="587"/>
      <c r="K23" s="516"/>
      <c r="L23" s="516"/>
      <c r="M23" s="516"/>
      <c r="N23" s="516"/>
      <c r="O23" s="588"/>
      <c r="P23" s="500" t="s">
        <v>304</v>
      </c>
      <c r="Q23" s="501"/>
      <c r="R23" s="502"/>
      <c r="S23" s="140">
        <f>IF(S22="","",VLOOKUP(S22,'④【再開】シフト記号表（記載例）【通所】'!$C$6:$K$35,9,FALSE))</f>
        <v>1.9999999999999996</v>
      </c>
      <c r="T23" s="140">
        <f>IF(T22="","",VLOOKUP(T22,'④【再開】シフト記号表（記載例）【通所】'!$C$6:$K$35,9,FALSE))</f>
        <v>1.9999999999999996</v>
      </c>
      <c r="U23" s="140">
        <f>IF(U22="","",VLOOKUP(U22,'④【再開】シフト記号表（記載例）【通所】'!$C$6:$K$35,9,FALSE))</f>
        <v>1.9999999999999996</v>
      </c>
      <c r="V23" s="140">
        <f>IF(V22="","",VLOOKUP(V22,'④【再開】シフト記号表（記載例）【通所】'!$C$6:$K$35,9,FALSE))</f>
        <v>1.9999999999999996</v>
      </c>
      <c r="W23" s="140">
        <f>IF(W22="","",VLOOKUP(W22,'④【再開】シフト記号表（記載例）【通所】'!$C$6:$K$35,9,FALSE))</f>
        <v>1.9999999999999996</v>
      </c>
      <c r="X23" s="140" t="str">
        <f>IF(X22="","",VLOOKUP(X22,'④【再開】シフト記号表（記載例）【通所】'!$C$6:$K$35,9,FALSE))</f>
        <v/>
      </c>
      <c r="Y23" s="140" t="str">
        <f>IF(Y22="","",VLOOKUP(Y22,'④【再開】シフト記号表（記載例）【通所】'!$C$6:$K$35,9,FALSE))</f>
        <v/>
      </c>
      <c r="Z23" s="140">
        <f>IF(Z22="","",VLOOKUP(Z22,'④【再開】シフト記号表（記載例）【通所】'!$C$6:$K$35,9,FALSE))</f>
        <v>1.9999999999999996</v>
      </c>
      <c r="AA23" s="140">
        <f>IF(AA22="","",VLOOKUP(AA22,'④【再開】シフト記号表（記載例）【通所】'!$C$6:$K$35,9,FALSE))</f>
        <v>1.9999999999999996</v>
      </c>
      <c r="AB23" s="140">
        <f>IF(AB22="","",VLOOKUP(AB22,'④【再開】シフト記号表（記載例）【通所】'!$C$6:$K$35,9,FALSE))</f>
        <v>1.9999999999999996</v>
      </c>
      <c r="AC23" s="140">
        <f>IF(AC22="","",VLOOKUP(AC22,'④【再開】シフト記号表（記載例）【通所】'!$C$6:$K$35,9,FALSE))</f>
        <v>1.9999999999999996</v>
      </c>
      <c r="AD23" s="140">
        <f>IF(AD22="","",VLOOKUP(AD22,'④【再開】シフト記号表（記載例）【通所】'!$C$6:$K$35,9,FALSE))</f>
        <v>1.9999999999999996</v>
      </c>
      <c r="AE23" s="140" t="str">
        <f>IF(AE22="","",VLOOKUP(AE22,'④【再開】シフト記号表（記載例）【通所】'!$C$6:$K$35,9,FALSE))</f>
        <v/>
      </c>
      <c r="AF23" s="140" t="str">
        <f>IF(AF22="","",VLOOKUP(AF22,'④【再開】シフト記号表（記載例）【通所】'!$C$6:$K$35,9,FALSE))</f>
        <v/>
      </c>
      <c r="AG23" s="140">
        <f>IF(AG22="","",VLOOKUP(AG22,'④【再開】シフト記号表（記載例）【通所】'!$C$6:$K$35,9,FALSE))</f>
        <v>1.9999999999999996</v>
      </c>
      <c r="AH23" s="140">
        <f>IF(AH22="","",VLOOKUP(AH22,'④【再開】シフト記号表（記載例）【通所】'!$C$6:$K$35,9,FALSE))</f>
        <v>1.9999999999999996</v>
      </c>
      <c r="AI23" s="140">
        <f>IF(AI22="","",VLOOKUP(AI22,'④【再開】シフト記号表（記載例）【通所】'!$C$6:$K$35,9,FALSE))</f>
        <v>1.9999999999999996</v>
      </c>
      <c r="AJ23" s="140">
        <f>IF(AJ22="","",VLOOKUP(AJ22,'④【再開】シフト記号表（記載例）【通所】'!$C$6:$K$35,9,FALSE))</f>
        <v>1.9999999999999996</v>
      </c>
      <c r="AK23" s="140">
        <f>IF(AK22="","",VLOOKUP(AK22,'④【再開】シフト記号表（記載例）【通所】'!$C$6:$K$35,9,FALSE))</f>
        <v>1.9999999999999996</v>
      </c>
      <c r="AL23" s="140" t="str">
        <f>IF(AL22="","",VLOOKUP(AL22,'④【再開】シフト記号表（記載例）【通所】'!$C$6:$K$35,9,FALSE))</f>
        <v/>
      </c>
      <c r="AM23" s="140" t="str">
        <f>IF(AM22="","",VLOOKUP(AM22,'④【再開】シフト記号表（記載例）【通所】'!$C$6:$K$35,9,FALSE))</f>
        <v/>
      </c>
      <c r="AN23" s="140">
        <f>IF(AN22="","",VLOOKUP(AN22,'④【再開】シフト記号表（記載例）【通所】'!$C$6:$K$35,9,FALSE))</f>
        <v>1.9999999999999996</v>
      </c>
      <c r="AO23" s="140">
        <f>IF(AO22="","",VLOOKUP(AO22,'④【再開】シフト記号表（記載例）【通所】'!$C$6:$K$35,9,FALSE))</f>
        <v>1.9999999999999996</v>
      </c>
      <c r="AP23" s="140">
        <f>IF(AP22="","",VLOOKUP(AP22,'④【再開】シフト記号表（記載例）【通所】'!$C$6:$K$35,9,FALSE))</f>
        <v>1.9999999999999996</v>
      </c>
      <c r="AQ23" s="140">
        <f>IF(AQ22="","",VLOOKUP(AQ22,'④【再開】シフト記号表（記載例）【通所】'!$C$6:$K$35,9,FALSE))</f>
        <v>1.9999999999999996</v>
      </c>
      <c r="AR23" s="140">
        <f>IF(AR22="","",VLOOKUP(AR22,'④【再開】シフト記号表（記載例）【通所】'!$C$6:$K$35,9,FALSE))</f>
        <v>1.9999999999999996</v>
      </c>
      <c r="AS23" s="140" t="str">
        <f>IF(AS22="","",VLOOKUP(AS22,'④【再開】シフト記号表（記載例）【通所】'!$C$6:$K$35,9,FALSE))</f>
        <v/>
      </c>
      <c r="AT23" s="140" t="str">
        <f>IF(AT22="","",VLOOKUP(AT22,'④【再開】シフト記号表（記載例）【通所】'!$C$6:$K$35,9,FALSE))</f>
        <v/>
      </c>
      <c r="AU23" s="140" t="str">
        <f>IF(AU22="","",VLOOKUP(AU22,'④【再開】シフト記号表（記載例）【通所】'!$C$6:$K$35,9,FALSE))</f>
        <v/>
      </c>
      <c r="AV23" s="140" t="str">
        <f>IF(AV22="","",VLOOKUP(AV22,'④【再開】シフト記号表（記載例）【通所】'!$C$6:$K$35,9,FALSE))</f>
        <v/>
      </c>
      <c r="AW23" s="140" t="str">
        <f>IF(AW22="","",VLOOKUP(AW22,'④【再開】シフト記号表（記載例）【通所】'!$C$6:$K$35,9,FALSE))</f>
        <v/>
      </c>
      <c r="AX23" s="503">
        <f>IF($BB$4="４週",SUM(S23:AT23),IF($BB$4="暦月",SUM(S23:AW23),""))</f>
        <v>39.999999999999993</v>
      </c>
      <c r="AY23" s="504"/>
      <c r="AZ23" s="505">
        <f>IF($BB$4="４週",AX23/4,IF($BB$4="暦月",AX23/($BB$7/7),""))</f>
        <v>9.9999999999999982</v>
      </c>
      <c r="BA23" s="506"/>
      <c r="BB23" s="496"/>
      <c r="BC23" s="496"/>
      <c r="BD23" s="496"/>
      <c r="BE23" s="496"/>
      <c r="BF23" s="496"/>
      <c r="BG23" s="497"/>
    </row>
    <row r="24" spans="1:59" s="42" customFormat="1" ht="20.25" customHeight="1" thickBot="1" x14ac:dyDescent="0.25">
      <c r="A24" s="514"/>
      <c r="B24" s="548"/>
      <c r="C24" s="548"/>
      <c r="D24" s="548"/>
      <c r="E24" s="548"/>
      <c r="F24" s="590"/>
      <c r="G24" s="211" t="str">
        <f>B22</f>
        <v>看護職員</v>
      </c>
      <c r="H24" s="591"/>
      <c r="I24" s="592"/>
      <c r="J24" s="593"/>
      <c r="K24" s="543"/>
      <c r="L24" s="543"/>
      <c r="M24" s="543"/>
      <c r="N24" s="543"/>
      <c r="O24" s="594"/>
      <c r="P24" s="536" t="s">
        <v>300</v>
      </c>
      <c r="Q24" s="537"/>
      <c r="R24" s="538"/>
      <c r="S24" s="142">
        <f>IF(S22="","",VLOOKUP(S22,'④【再開】シフト記号表（記載例）【通所】'!$C$6:$U$35,19,FALSE))</f>
        <v>1.7500000000000004</v>
      </c>
      <c r="T24" s="142">
        <f>IF(T22="","",VLOOKUP(T22,'④【再開】シフト記号表（記載例）【通所】'!$C$6:$U$35,19,FALSE))</f>
        <v>1.7500000000000004</v>
      </c>
      <c r="U24" s="142">
        <f>IF(U22="","",VLOOKUP(U22,'④【再開】シフト記号表（記載例）【通所】'!$C$6:$U$35,19,FALSE))</f>
        <v>1.7500000000000004</v>
      </c>
      <c r="V24" s="142">
        <f>IF(V22="","",VLOOKUP(V22,'④【再開】シフト記号表（記載例）【通所】'!$C$6:$U$35,19,FALSE))</f>
        <v>1.7500000000000004</v>
      </c>
      <c r="W24" s="142">
        <f>IF(W22="","",VLOOKUP(W22,'④【再開】シフト記号表（記載例）【通所】'!$C$6:$U$35,19,FALSE))</f>
        <v>1.7500000000000004</v>
      </c>
      <c r="X24" s="142" t="str">
        <f>IF(X22="","",VLOOKUP(X22,'④【再開】シフト記号表（記載例）【通所】'!$C$6:$U$35,19,FALSE))</f>
        <v/>
      </c>
      <c r="Y24" s="142" t="str">
        <f>IF(Y22="","",VLOOKUP(Y22,'④【再開】シフト記号表（記載例）【通所】'!$C$6:$U$35,19,FALSE))</f>
        <v/>
      </c>
      <c r="Z24" s="142">
        <f>IF(Z22="","",VLOOKUP(Z22,'④【再開】シフト記号表（記載例）【通所】'!$C$6:$U$35,19,FALSE))</f>
        <v>1.7500000000000004</v>
      </c>
      <c r="AA24" s="142">
        <f>IF(AA22="","",VLOOKUP(AA22,'④【再開】シフト記号表（記載例）【通所】'!$C$6:$U$35,19,FALSE))</f>
        <v>1.7500000000000004</v>
      </c>
      <c r="AB24" s="142">
        <f>IF(AB22="","",VLOOKUP(AB22,'④【再開】シフト記号表（記載例）【通所】'!$C$6:$U$35,19,FALSE))</f>
        <v>1.7500000000000004</v>
      </c>
      <c r="AC24" s="142">
        <f>IF(AC22="","",VLOOKUP(AC22,'④【再開】シフト記号表（記載例）【通所】'!$C$6:$U$35,19,FALSE))</f>
        <v>1.7500000000000004</v>
      </c>
      <c r="AD24" s="142">
        <f>IF(AD22="","",VLOOKUP(AD22,'④【再開】シフト記号表（記載例）【通所】'!$C$6:$U$35,19,FALSE))</f>
        <v>1.7500000000000004</v>
      </c>
      <c r="AE24" s="142" t="str">
        <f>IF(AE22="","",VLOOKUP(AE22,'④【再開】シフト記号表（記載例）【通所】'!$C$6:$U$35,19,FALSE))</f>
        <v/>
      </c>
      <c r="AF24" s="142" t="str">
        <f>IF(AF22="","",VLOOKUP(AF22,'④【再開】シフト記号表（記載例）【通所】'!$C$6:$U$35,19,FALSE))</f>
        <v/>
      </c>
      <c r="AG24" s="142">
        <f>IF(AG22="","",VLOOKUP(AG22,'④【再開】シフト記号表（記載例）【通所】'!$C$6:$U$35,19,FALSE))</f>
        <v>1.7500000000000004</v>
      </c>
      <c r="AH24" s="142">
        <f>IF(AH22="","",VLOOKUP(AH22,'④【再開】シフト記号表（記載例）【通所】'!$C$6:$U$35,19,FALSE))</f>
        <v>1.7500000000000004</v>
      </c>
      <c r="AI24" s="142">
        <f>IF(AI22="","",VLOOKUP(AI22,'④【再開】シフト記号表（記載例）【通所】'!$C$6:$U$35,19,FALSE))</f>
        <v>1.7500000000000004</v>
      </c>
      <c r="AJ24" s="142">
        <f>IF(AJ22="","",VLOOKUP(AJ22,'④【再開】シフト記号表（記載例）【通所】'!$C$6:$U$35,19,FALSE))</f>
        <v>1.7500000000000004</v>
      </c>
      <c r="AK24" s="142">
        <f>IF(AK22="","",VLOOKUP(AK22,'④【再開】シフト記号表（記載例）【通所】'!$C$6:$U$35,19,FALSE))</f>
        <v>1.7500000000000004</v>
      </c>
      <c r="AL24" s="142" t="str">
        <f>IF(AL22="","",VLOOKUP(AL22,'④【再開】シフト記号表（記載例）【通所】'!$C$6:$U$35,19,FALSE))</f>
        <v/>
      </c>
      <c r="AM24" s="142" t="str">
        <f>IF(AM22="","",VLOOKUP(AM22,'④【再開】シフト記号表（記載例）【通所】'!$C$6:$U$35,19,FALSE))</f>
        <v/>
      </c>
      <c r="AN24" s="142">
        <f>IF(AN22="","",VLOOKUP(AN22,'④【再開】シフト記号表（記載例）【通所】'!$C$6:$U$35,19,FALSE))</f>
        <v>1.7500000000000004</v>
      </c>
      <c r="AO24" s="142">
        <f>IF(AO22="","",VLOOKUP(AO22,'④【再開】シフト記号表（記載例）【通所】'!$C$6:$U$35,19,FALSE))</f>
        <v>1.7500000000000004</v>
      </c>
      <c r="AP24" s="142">
        <f>IF(AP22="","",VLOOKUP(AP22,'④【再開】シフト記号表（記載例）【通所】'!$C$6:$U$35,19,FALSE))</f>
        <v>1.7500000000000004</v>
      </c>
      <c r="AQ24" s="142">
        <f>IF(AQ22="","",VLOOKUP(AQ22,'④【再開】シフト記号表（記載例）【通所】'!$C$6:$U$35,19,FALSE))</f>
        <v>1.7500000000000004</v>
      </c>
      <c r="AR24" s="142">
        <f>IF(AR22="","",VLOOKUP(AR22,'④【再開】シフト記号表（記載例）【通所】'!$C$6:$U$35,19,FALSE))</f>
        <v>1.7500000000000004</v>
      </c>
      <c r="AS24" s="142" t="str">
        <f>IF(AS22="","",VLOOKUP(AS22,'④【再開】シフト記号表（記載例）【通所】'!$C$6:$U$35,19,FALSE))</f>
        <v/>
      </c>
      <c r="AT24" s="142" t="str">
        <f>IF(AT22="","",VLOOKUP(AT22,'④【再開】シフト記号表（記載例）【通所】'!$C$6:$U$35,19,FALSE))</f>
        <v/>
      </c>
      <c r="AU24" s="142" t="str">
        <f>IF(AU22="","",VLOOKUP(AU22,'④【再開】シフト記号表（記載例）【通所】'!$C$6:$U$35,19,FALSE))</f>
        <v/>
      </c>
      <c r="AV24" s="142" t="str">
        <f>IF(AV22="","",VLOOKUP(AV22,'④【再開】シフト記号表（記載例）【通所】'!$C$6:$U$35,19,FALSE))</f>
        <v/>
      </c>
      <c r="AW24" s="142" t="str">
        <f>IF(AW22="","",VLOOKUP(AW22,'④【再開】シフト記号表（記載例）【通所】'!$C$6:$U$35,19,FALSE))</f>
        <v/>
      </c>
      <c r="AX24" s="539">
        <f>IF($BB$4="４週",SUM(S24:AT24),IF($BB$4="暦月",SUM(S24:AW24),""))</f>
        <v>35.000000000000007</v>
      </c>
      <c r="AY24" s="540"/>
      <c r="AZ24" s="541">
        <f>IF($BB$4="４週",AX24/4,IF($BB$4="暦月",AX24/($BB$7/7),""))</f>
        <v>8.7500000000000018</v>
      </c>
      <c r="BA24" s="542"/>
      <c r="BB24" s="534"/>
      <c r="BC24" s="534"/>
      <c r="BD24" s="534"/>
      <c r="BE24" s="534"/>
      <c r="BF24" s="534"/>
      <c r="BG24" s="535"/>
    </row>
    <row r="25" spans="1:59" s="42" customFormat="1" ht="20.25" customHeight="1" x14ac:dyDescent="0.2">
      <c r="A25" s="514">
        <v>4</v>
      </c>
      <c r="B25" s="524" t="s">
        <v>216</v>
      </c>
      <c r="C25" s="524"/>
      <c r="D25" s="524"/>
      <c r="E25" s="524"/>
      <c r="F25" s="581"/>
      <c r="G25" s="210"/>
      <c r="H25" s="583" t="s">
        <v>176</v>
      </c>
      <c r="I25" s="584"/>
      <c r="J25" s="587" t="s">
        <v>180</v>
      </c>
      <c r="K25" s="516"/>
      <c r="L25" s="516"/>
      <c r="M25" s="516"/>
      <c r="N25" s="516"/>
      <c r="O25" s="588"/>
      <c r="P25" s="529" t="s">
        <v>301</v>
      </c>
      <c r="Q25" s="530"/>
      <c r="R25" s="531"/>
      <c r="S25" s="208" t="s">
        <v>305</v>
      </c>
      <c r="T25" s="208" t="s">
        <v>305</v>
      </c>
      <c r="U25" s="208" t="s">
        <v>305</v>
      </c>
      <c r="V25" s="208" t="s">
        <v>305</v>
      </c>
      <c r="W25" s="208" t="s">
        <v>305</v>
      </c>
      <c r="X25" s="208"/>
      <c r="Y25" s="208"/>
      <c r="Z25" s="208" t="s">
        <v>305</v>
      </c>
      <c r="AA25" s="208" t="s">
        <v>305</v>
      </c>
      <c r="AB25" s="208" t="s">
        <v>305</v>
      </c>
      <c r="AC25" s="208" t="s">
        <v>305</v>
      </c>
      <c r="AD25" s="208" t="s">
        <v>305</v>
      </c>
      <c r="AE25" s="208"/>
      <c r="AF25" s="208"/>
      <c r="AG25" s="208" t="s">
        <v>305</v>
      </c>
      <c r="AH25" s="208" t="s">
        <v>305</v>
      </c>
      <c r="AI25" s="208" t="s">
        <v>305</v>
      </c>
      <c r="AJ25" s="208" t="s">
        <v>305</v>
      </c>
      <c r="AK25" s="208" t="s">
        <v>305</v>
      </c>
      <c r="AL25" s="208"/>
      <c r="AM25" s="208"/>
      <c r="AN25" s="208" t="s">
        <v>305</v>
      </c>
      <c r="AO25" s="208" t="s">
        <v>305</v>
      </c>
      <c r="AP25" s="208" t="s">
        <v>305</v>
      </c>
      <c r="AQ25" s="208" t="s">
        <v>305</v>
      </c>
      <c r="AR25" s="208" t="s">
        <v>305</v>
      </c>
      <c r="AS25" s="208"/>
      <c r="AT25" s="208"/>
      <c r="AU25" s="208"/>
      <c r="AV25" s="208"/>
      <c r="AW25" s="208"/>
      <c r="AX25" s="532"/>
      <c r="AY25" s="533"/>
      <c r="AZ25" s="492"/>
      <c r="BA25" s="493"/>
      <c r="BB25" s="494"/>
      <c r="BC25" s="494"/>
      <c r="BD25" s="494"/>
      <c r="BE25" s="494"/>
      <c r="BF25" s="494"/>
      <c r="BG25" s="495"/>
    </row>
    <row r="26" spans="1:59" s="42" customFormat="1" ht="20.25" customHeight="1" x14ac:dyDescent="0.2">
      <c r="A26" s="514"/>
      <c r="B26" s="524"/>
      <c r="C26" s="524"/>
      <c r="D26" s="524"/>
      <c r="E26" s="524"/>
      <c r="F26" s="581"/>
      <c r="G26" s="210"/>
      <c r="H26" s="583"/>
      <c r="I26" s="584"/>
      <c r="J26" s="587"/>
      <c r="K26" s="516"/>
      <c r="L26" s="516"/>
      <c r="M26" s="516"/>
      <c r="N26" s="516"/>
      <c r="O26" s="588"/>
      <c r="P26" s="500" t="s">
        <v>304</v>
      </c>
      <c r="Q26" s="501"/>
      <c r="R26" s="502"/>
      <c r="S26" s="140">
        <f>IF(S25="","",VLOOKUP(S25,'④【再開】シフト記号表（記載例）【通所】'!$C$6:$K$35,9,FALSE))</f>
        <v>4</v>
      </c>
      <c r="T26" s="140">
        <f>IF(T25="","",VLOOKUP(T25,'④【再開】シフト記号表（記載例）【通所】'!$C$6:$K$35,9,FALSE))</f>
        <v>4</v>
      </c>
      <c r="U26" s="140">
        <f>IF(U25="","",VLOOKUP(U25,'④【再開】シフト記号表（記載例）【通所】'!$C$6:$K$35,9,FALSE))</f>
        <v>4</v>
      </c>
      <c r="V26" s="140">
        <f>IF(V25="","",VLOOKUP(V25,'④【再開】シフト記号表（記載例）【通所】'!$C$6:$K$35,9,FALSE))</f>
        <v>4</v>
      </c>
      <c r="W26" s="140">
        <f>IF(W25="","",VLOOKUP(W25,'④【再開】シフト記号表（記載例）【通所】'!$C$6:$K$35,9,FALSE))</f>
        <v>4</v>
      </c>
      <c r="X26" s="140" t="str">
        <f>IF(X25="","",VLOOKUP(X25,'④【再開】シフト記号表（記載例）【通所】'!$C$6:$K$35,9,FALSE))</f>
        <v/>
      </c>
      <c r="Y26" s="140" t="str">
        <f>IF(Y25="","",VLOOKUP(Y25,'④【再開】シフト記号表（記載例）【通所】'!$C$6:$K$35,9,FALSE))</f>
        <v/>
      </c>
      <c r="Z26" s="140">
        <f>IF(Z25="","",VLOOKUP(Z25,'④【再開】シフト記号表（記載例）【通所】'!$C$6:$K$35,9,FALSE))</f>
        <v>4</v>
      </c>
      <c r="AA26" s="140">
        <f>IF(AA25="","",VLOOKUP(AA25,'④【再開】シフト記号表（記載例）【通所】'!$C$6:$K$35,9,FALSE))</f>
        <v>4</v>
      </c>
      <c r="AB26" s="140">
        <f>IF(AB25="","",VLOOKUP(AB25,'④【再開】シフト記号表（記載例）【通所】'!$C$6:$K$35,9,FALSE))</f>
        <v>4</v>
      </c>
      <c r="AC26" s="140">
        <f>IF(AC25="","",VLOOKUP(AC25,'④【再開】シフト記号表（記載例）【通所】'!$C$6:$K$35,9,FALSE))</f>
        <v>4</v>
      </c>
      <c r="AD26" s="140">
        <f>IF(AD25="","",VLOOKUP(AD25,'④【再開】シフト記号表（記載例）【通所】'!$C$6:$K$35,9,FALSE))</f>
        <v>4</v>
      </c>
      <c r="AE26" s="140" t="str">
        <f>IF(AE25="","",VLOOKUP(AE25,'④【再開】シフト記号表（記載例）【通所】'!$C$6:$K$35,9,FALSE))</f>
        <v/>
      </c>
      <c r="AF26" s="140" t="str">
        <f>IF(AF25="","",VLOOKUP(AF25,'④【再開】シフト記号表（記載例）【通所】'!$C$6:$K$35,9,FALSE))</f>
        <v/>
      </c>
      <c r="AG26" s="140">
        <f>IF(AG25="","",VLOOKUP(AG25,'④【再開】シフト記号表（記載例）【通所】'!$C$6:$K$35,9,FALSE))</f>
        <v>4</v>
      </c>
      <c r="AH26" s="140">
        <f>IF(AH25="","",VLOOKUP(AH25,'④【再開】シフト記号表（記載例）【通所】'!$C$6:$K$35,9,FALSE))</f>
        <v>4</v>
      </c>
      <c r="AI26" s="140">
        <f>IF(AI25="","",VLOOKUP(AI25,'④【再開】シフト記号表（記載例）【通所】'!$C$6:$K$35,9,FALSE))</f>
        <v>4</v>
      </c>
      <c r="AJ26" s="140">
        <f>IF(AJ25="","",VLOOKUP(AJ25,'④【再開】シフト記号表（記載例）【通所】'!$C$6:$K$35,9,FALSE))</f>
        <v>4</v>
      </c>
      <c r="AK26" s="140">
        <f>IF(AK25="","",VLOOKUP(AK25,'④【再開】シフト記号表（記載例）【通所】'!$C$6:$K$35,9,FALSE))</f>
        <v>4</v>
      </c>
      <c r="AL26" s="140" t="str">
        <f>IF(AL25="","",VLOOKUP(AL25,'④【再開】シフト記号表（記載例）【通所】'!$C$6:$K$35,9,FALSE))</f>
        <v/>
      </c>
      <c r="AM26" s="140" t="str">
        <f>IF(AM25="","",VLOOKUP(AM25,'④【再開】シフト記号表（記載例）【通所】'!$C$6:$K$35,9,FALSE))</f>
        <v/>
      </c>
      <c r="AN26" s="140">
        <f>IF(AN25="","",VLOOKUP(AN25,'④【再開】シフト記号表（記載例）【通所】'!$C$6:$K$35,9,FALSE))</f>
        <v>4</v>
      </c>
      <c r="AO26" s="140">
        <f>IF(AO25="","",VLOOKUP(AO25,'④【再開】シフト記号表（記載例）【通所】'!$C$6:$K$35,9,FALSE))</f>
        <v>4</v>
      </c>
      <c r="AP26" s="140">
        <f>IF(AP25="","",VLOOKUP(AP25,'④【再開】シフト記号表（記載例）【通所】'!$C$6:$K$35,9,FALSE))</f>
        <v>4</v>
      </c>
      <c r="AQ26" s="140">
        <f>IF(AQ25="","",VLOOKUP(AQ25,'④【再開】シフト記号表（記載例）【通所】'!$C$6:$K$35,9,FALSE))</f>
        <v>4</v>
      </c>
      <c r="AR26" s="140">
        <f>IF(AR25="","",VLOOKUP(AR25,'④【再開】シフト記号表（記載例）【通所】'!$C$6:$K$35,9,FALSE))</f>
        <v>4</v>
      </c>
      <c r="AS26" s="140" t="str">
        <f>IF(AS25="","",VLOOKUP(AS25,'④【再開】シフト記号表（記載例）【通所】'!$C$6:$K$35,9,FALSE))</f>
        <v/>
      </c>
      <c r="AT26" s="140" t="str">
        <f>IF(AT25="","",VLOOKUP(AT25,'④【再開】シフト記号表（記載例）【通所】'!$C$6:$K$35,9,FALSE))</f>
        <v/>
      </c>
      <c r="AU26" s="140" t="str">
        <f>IF(AU25="","",VLOOKUP(AU25,'④【再開】シフト記号表（記載例）【通所】'!$C$6:$K$35,9,FALSE))</f>
        <v/>
      </c>
      <c r="AV26" s="140" t="str">
        <f>IF(AV25="","",VLOOKUP(AV25,'④【再開】シフト記号表（記載例）【通所】'!$C$6:$K$35,9,FALSE))</f>
        <v/>
      </c>
      <c r="AW26" s="140" t="str">
        <f>IF(AW25="","",VLOOKUP(AW25,'④【再開】シフト記号表（記載例）【通所】'!$C$6:$K$35,9,FALSE))</f>
        <v/>
      </c>
      <c r="AX26" s="503">
        <f>IF($BB$4="４週",SUM(S26:AT26),IF($BB$4="暦月",SUM(S26:AW26),""))</f>
        <v>80</v>
      </c>
      <c r="AY26" s="504"/>
      <c r="AZ26" s="505">
        <f>IF($BB$4="４週",AX26/4,IF($BB$4="暦月",AX26/($BB$7/7),""))</f>
        <v>20</v>
      </c>
      <c r="BA26" s="506"/>
      <c r="BB26" s="496"/>
      <c r="BC26" s="496"/>
      <c r="BD26" s="496"/>
      <c r="BE26" s="496"/>
      <c r="BF26" s="496"/>
      <c r="BG26" s="497"/>
    </row>
    <row r="27" spans="1:59" s="42" customFormat="1" ht="20.25" customHeight="1" thickBot="1" x14ac:dyDescent="0.25">
      <c r="A27" s="514"/>
      <c r="B27" s="548"/>
      <c r="C27" s="548"/>
      <c r="D27" s="548"/>
      <c r="E27" s="548"/>
      <c r="F27" s="590"/>
      <c r="G27" s="211" t="str">
        <f>B25</f>
        <v>介護職員</v>
      </c>
      <c r="H27" s="591"/>
      <c r="I27" s="592"/>
      <c r="J27" s="593"/>
      <c r="K27" s="543"/>
      <c r="L27" s="543"/>
      <c r="M27" s="543"/>
      <c r="N27" s="543"/>
      <c r="O27" s="594"/>
      <c r="P27" s="536" t="s">
        <v>300</v>
      </c>
      <c r="Q27" s="537"/>
      <c r="R27" s="538"/>
      <c r="S27" s="142">
        <f>IF(S25="","",VLOOKUP(S25,'④【再開】シフト記号表（記載例）【通所】'!$C$6:$U$35,19,FALSE))</f>
        <v>3.4999999999999996</v>
      </c>
      <c r="T27" s="142">
        <f>IF(T25="","",VLOOKUP(T25,'④【再開】シフト記号表（記載例）【通所】'!$C$6:$U$35,19,FALSE))</f>
        <v>3.4999999999999996</v>
      </c>
      <c r="U27" s="142">
        <f>IF(U25="","",VLOOKUP(U25,'④【再開】シフト記号表（記載例）【通所】'!$C$6:$U$35,19,FALSE))</f>
        <v>3.4999999999999996</v>
      </c>
      <c r="V27" s="142">
        <f>IF(V25="","",VLOOKUP(V25,'④【再開】シフト記号表（記載例）【通所】'!$C$6:$U$35,19,FALSE))</f>
        <v>3.4999999999999996</v>
      </c>
      <c r="W27" s="142">
        <f>IF(W25="","",VLOOKUP(W25,'④【再開】シフト記号表（記載例）【通所】'!$C$6:$U$35,19,FALSE))</f>
        <v>3.4999999999999996</v>
      </c>
      <c r="X27" s="142" t="str">
        <f>IF(X25="","",VLOOKUP(X25,'④【再開】シフト記号表（記載例）【通所】'!$C$6:$U$35,19,FALSE))</f>
        <v/>
      </c>
      <c r="Y27" s="142" t="str">
        <f>IF(Y25="","",VLOOKUP(Y25,'④【再開】シフト記号表（記載例）【通所】'!$C$6:$U$35,19,FALSE))</f>
        <v/>
      </c>
      <c r="Z27" s="142">
        <f>IF(Z25="","",VLOOKUP(Z25,'④【再開】シフト記号表（記載例）【通所】'!$C$6:$U$35,19,FALSE))</f>
        <v>3.4999999999999996</v>
      </c>
      <c r="AA27" s="142">
        <f>IF(AA25="","",VLOOKUP(AA25,'④【再開】シフト記号表（記載例）【通所】'!$C$6:$U$35,19,FALSE))</f>
        <v>3.4999999999999996</v>
      </c>
      <c r="AB27" s="142">
        <f>IF(AB25="","",VLOOKUP(AB25,'④【再開】シフト記号表（記載例）【通所】'!$C$6:$U$35,19,FALSE))</f>
        <v>3.4999999999999996</v>
      </c>
      <c r="AC27" s="142">
        <f>IF(AC25="","",VLOOKUP(AC25,'④【再開】シフト記号表（記載例）【通所】'!$C$6:$U$35,19,FALSE))</f>
        <v>3.4999999999999996</v>
      </c>
      <c r="AD27" s="142">
        <f>IF(AD25="","",VLOOKUP(AD25,'④【再開】シフト記号表（記載例）【通所】'!$C$6:$U$35,19,FALSE))</f>
        <v>3.4999999999999996</v>
      </c>
      <c r="AE27" s="142" t="str">
        <f>IF(AE25="","",VLOOKUP(AE25,'④【再開】シフト記号表（記載例）【通所】'!$C$6:$U$35,19,FALSE))</f>
        <v/>
      </c>
      <c r="AF27" s="142" t="str">
        <f>IF(AF25="","",VLOOKUP(AF25,'④【再開】シフト記号表（記載例）【通所】'!$C$6:$U$35,19,FALSE))</f>
        <v/>
      </c>
      <c r="AG27" s="142">
        <f>IF(AG25="","",VLOOKUP(AG25,'④【再開】シフト記号表（記載例）【通所】'!$C$6:$U$35,19,FALSE))</f>
        <v>3.4999999999999996</v>
      </c>
      <c r="AH27" s="142">
        <f>IF(AH25="","",VLOOKUP(AH25,'④【再開】シフト記号表（記載例）【通所】'!$C$6:$U$35,19,FALSE))</f>
        <v>3.4999999999999996</v>
      </c>
      <c r="AI27" s="142">
        <f>IF(AI25="","",VLOOKUP(AI25,'④【再開】シフト記号表（記載例）【通所】'!$C$6:$U$35,19,FALSE))</f>
        <v>3.4999999999999996</v>
      </c>
      <c r="AJ27" s="142">
        <f>IF(AJ25="","",VLOOKUP(AJ25,'④【再開】シフト記号表（記載例）【通所】'!$C$6:$U$35,19,FALSE))</f>
        <v>3.4999999999999996</v>
      </c>
      <c r="AK27" s="142">
        <f>IF(AK25="","",VLOOKUP(AK25,'④【再開】シフト記号表（記載例）【通所】'!$C$6:$U$35,19,FALSE))</f>
        <v>3.4999999999999996</v>
      </c>
      <c r="AL27" s="142" t="str">
        <f>IF(AL25="","",VLOOKUP(AL25,'④【再開】シフト記号表（記載例）【通所】'!$C$6:$U$35,19,FALSE))</f>
        <v/>
      </c>
      <c r="AM27" s="142" t="str">
        <f>IF(AM25="","",VLOOKUP(AM25,'④【再開】シフト記号表（記載例）【通所】'!$C$6:$U$35,19,FALSE))</f>
        <v/>
      </c>
      <c r="AN27" s="142">
        <f>IF(AN25="","",VLOOKUP(AN25,'④【再開】シフト記号表（記載例）【通所】'!$C$6:$U$35,19,FALSE))</f>
        <v>3.4999999999999996</v>
      </c>
      <c r="AO27" s="142">
        <f>IF(AO25="","",VLOOKUP(AO25,'④【再開】シフト記号表（記載例）【通所】'!$C$6:$U$35,19,FALSE))</f>
        <v>3.4999999999999996</v>
      </c>
      <c r="AP27" s="142">
        <f>IF(AP25="","",VLOOKUP(AP25,'④【再開】シフト記号表（記載例）【通所】'!$C$6:$U$35,19,FALSE))</f>
        <v>3.4999999999999996</v>
      </c>
      <c r="AQ27" s="142">
        <f>IF(AQ25="","",VLOOKUP(AQ25,'④【再開】シフト記号表（記載例）【通所】'!$C$6:$U$35,19,FALSE))</f>
        <v>3.4999999999999996</v>
      </c>
      <c r="AR27" s="142">
        <f>IF(AR25="","",VLOOKUP(AR25,'④【再開】シフト記号表（記載例）【通所】'!$C$6:$U$35,19,FALSE))</f>
        <v>3.4999999999999996</v>
      </c>
      <c r="AS27" s="142" t="str">
        <f>IF(AS25="","",VLOOKUP(AS25,'④【再開】シフト記号表（記載例）【通所】'!$C$6:$U$35,19,FALSE))</f>
        <v/>
      </c>
      <c r="AT27" s="142" t="str">
        <f>IF(AT25="","",VLOOKUP(AT25,'④【再開】シフト記号表（記載例）【通所】'!$C$6:$U$35,19,FALSE))</f>
        <v/>
      </c>
      <c r="AU27" s="142" t="str">
        <f>IF(AU25="","",VLOOKUP(AU25,'④【再開】シフト記号表（記載例）【通所】'!$C$6:$U$35,19,FALSE))</f>
        <v/>
      </c>
      <c r="AV27" s="142" t="str">
        <f>IF(AV25="","",VLOOKUP(AV25,'④【再開】シフト記号表（記載例）【通所】'!$C$6:$U$35,19,FALSE))</f>
        <v/>
      </c>
      <c r="AW27" s="142" t="str">
        <f>IF(AW25="","",VLOOKUP(AW25,'④【再開】シフト記号表（記載例）【通所】'!$C$6:$U$35,19,FALSE))</f>
        <v/>
      </c>
      <c r="AX27" s="539">
        <f>IF($BB$4="４週",SUM(S27:AT27),IF($BB$4="暦月",SUM(S27:AW27),""))</f>
        <v>69.999999999999986</v>
      </c>
      <c r="AY27" s="540"/>
      <c r="AZ27" s="541">
        <f>IF($BB$4="４週",AX27/4,IF($BB$4="暦月",AX27/($BB$7/7),""))</f>
        <v>17.499999999999996</v>
      </c>
      <c r="BA27" s="542"/>
      <c r="BB27" s="534"/>
      <c r="BC27" s="534"/>
      <c r="BD27" s="534"/>
      <c r="BE27" s="534"/>
      <c r="BF27" s="534"/>
      <c r="BG27" s="535"/>
    </row>
    <row r="28" spans="1:59" s="42" customFormat="1" ht="20.25" customHeight="1" x14ac:dyDescent="0.2">
      <c r="A28" s="514">
        <v>5</v>
      </c>
      <c r="B28" s="524" t="s">
        <v>216</v>
      </c>
      <c r="C28" s="524"/>
      <c r="D28" s="524"/>
      <c r="E28" s="524"/>
      <c r="F28" s="581"/>
      <c r="G28" s="210"/>
      <c r="H28" s="583" t="s">
        <v>179</v>
      </c>
      <c r="I28" s="584"/>
      <c r="J28" s="587" t="s">
        <v>306</v>
      </c>
      <c r="K28" s="516"/>
      <c r="L28" s="516"/>
      <c r="M28" s="516"/>
      <c r="N28" s="516"/>
      <c r="O28" s="588"/>
      <c r="P28" s="529" t="s">
        <v>301</v>
      </c>
      <c r="Q28" s="530"/>
      <c r="R28" s="531"/>
      <c r="S28" s="208" t="s">
        <v>305</v>
      </c>
      <c r="T28" s="208"/>
      <c r="U28" s="208" t="s">
        <v>305</v>
      </c>
      <c r="V28" s="208"/>
      <c r="W28" s="208" t="s">
        <v>305</v>
      </c>
      <c r="X28" s="208"/>
      <c r="Y28" s="208"/>
      <c r="Z28" s="208" t="s">
        <v>305</v>
      </c>
      <c r="AA28" s="208"/>
      <c r="AB28" s="208" t="s">
        <v>305</v>
      </c>
      <c r="AC28" s="208"/>
      <c r="AD28" s="208" t="s">
        <v>305</v>
      </c>
      <c r="AE28" s="208"/>
      <c r="AF28" s="208"/>
      <c r="AG28" s="208" t="s">
        <v>305</v>
      </c>
      <c r="AH28" s="208"/>
      <c r="AI28" s="208" t="s">
        <v>305</v>
      </c>
      <c r="AJ28" s="208"/>
      <c r="AK28" s="208" t="s">
        <v>305</v>
      </c>
      <c r="AL28" s="208"/>
      <c r="AM28" s="208"/>
      <c r="AN28" s="208" t="s">
        <v>305</v>
      </c>
      <c r="AO28" s="208"/>
      <c r="AP28" s="208" t="s">
        <v>305</v>
      </c>
      <c r="AQ28" s="208"/>
      <c r="AR28" s="208" t="s">
        <v>305</v>
      </c>
      <c r="AS28" s="208"/>
      <c r="AT28" s="208"/>
      <c r="AU28" s="208"/>
      <c r="AV28" s="208"/>
      <c r="AW28" s="208"/>
      <c r="AX28" s="532"/>
      <c r="AY28" s="533"/>
      <c r="AZ28" s="492"/>
      <c r="BA28" s="493"/>
      <c r="BB28" s="494"/>
      <c r="BC28" s="494"/>
      <c r="BD28" s="494"/>
      <c r="BE28" s="494"/>
      <c r="BF28" s="494"/>
      <c r="BG28" s="495"/>
    </row>
    <row r="29" spans="1:59" s="42" customFormat="1" ht="20.25" customHeight="1" x14ac:dyDescent="0.2">
      <c r="A29" s="514"/>
      <c r="B29" s="524"/>
      <c r="C29" s="524"/>
      <c r="D29" s="524"/>
      <c r="E29" s="524"/>
      <c r="F29" s="581"/>
      <c r="G29" s="210"/>
      <c r="H29" s="583"/>
      <c r="I29" s="584"/>
      <c r="J29" s="587"/>
      <c r="K29" s="516"/>
      <c r="L29" s="516"/>
      <c r="M29" s="516"/>
      <c r="N29" s="516"/>
      <c r="O29" s="588"/>
      <c r="P29" s="500" t="s">
        <v>304</v>
      </c>
      <c r="Q29" s="501"/>
      <c r="R29" s="502"/>
      <c r="S29" s="140">
        <f>IF(S28="","",VLOOKUP(S28,'④【再開】シフト記号表（記載例）【通所】'!$C$6:$K$35,9,FALSE))</f>
        <v>4</v>
      </c>
      <c r="T29" s="140" t="str">
        <f>IF(T28="","",VLOOKUP(T28,'④【再開】シフト記号表（記載例）【通所】'!$C$6:$K$35,9,FALSE))</f>
        <v/>
      </c>
      <c r="U29" s="140">
        <f>IF(U28="","",VLOOKUP(U28,'④【再開】シフト記号表（記載例）【通所】'!$C$6:$K$35,9,FALSE))</f>
        <v>4</v>
      </c>
      <c r="V29" s="140" t="str">
        <f>IF(V28="","",VLOOKUP(V28,'④【再開】シフト記号表（記載例）【通所】'!$C$6:$K$35,9,FALSE))</f>
        <v/>
      </c>
      <c r="W29" s="140">
        <f>IF(W28="","",VLOOKUP(W28,'④【再開】シフト記号表（記載例）【通所】'!$C$6:$K$35,9,FALSE))</f>
        <v>4</v>
      </c>
      <c r="X29" s="140" t="str">
        <f>IF(X28="","",VLOOKUP(X28,'④【再開】シフト記号表（記載例）【通所】'!$C$6:$K$35,9,FALSE))</f>
        <v/>
      </c>
      <c r="Y29" s="140" t="str">
        <f>IF(Y28="","",VLOOKUP(Y28,'④【再開】シフト記号表（記載例）【通所】'!$C$6:$K$35,9,FALSE))</f>
        <v/>
      </c>
      <c r="Z29" s="140">
        <f>IF(Z28="","",VLOOKUP(Z28,'④【再開】シフト記号表（記載例）【通所】'!$C$6:$K$35,9,FALSE))</f>
        <v>4</v>
      </c>
      <c r="AA29" s="140" t="str">
        <f>IF(AA28="","",VLOOKUP(AA28,'④【再開】シフト記号表（記載例）【通所】'!$C$6:$K$35,9,FALSE))</f>
        <v/>
      </c>
      <c r="AB29" s="140">
        <f>IF(AB28="","",VLOOKUP(AB28,'④【再開】シフト記号表（記載例）【通所】'!$C$6:$K$35,9,FALSE))</f>
        <v>4</v>
      </c>
      <c r="AC29" s="140" t="str">
        <f>IF(AC28="","",VLOOKUP(AC28,'④【再開】シフト記号表（記載例）【通所】'!$C$6:$K$35,9,FALSE))</f>
        <v/>
      </c>
      <c r="AD29" s="140">
        <f>IF(AD28="","",VLOOKUP(AD28,'④【再開】シフト記号表（記載例）【通所】'!$C$6:$K$35,9,FALSE))</f>
        <v>4</v>
      </c>
      <c r="AE29" s="140" t="str">
        <f>IF(AE28="","",VLOOKUP(AE28,'④【再開】シフト記号表（記載例）【通所】'!$C$6:$K$35,9,FALSE))</f>
        <v/>
      </c>
      <c r="AF29" s="140" t="str">
        <f>IF(AF28="","",VLOOKUP(AF28,'④【再開】シフト記号表（記載例）【通所】'!$C$6:$K$35,9,FALSE))</f>
        <v/>
      </c>
      <c r="AG29" s="140">
        <f>IF(AG28="","",VLOOKUP(AG28,'④【再開】シフト記号表（記載例）【通所】'!$C$6:$K$35,9,FALSE))</f>
        <v>4</v>
      </c>
      <c r="AH29" s="140" t="str">
        <f>IF(AH28="","",VLOOKUP(AH28,'④【再開】シフト記号表（記載例）【通所】'!$C$6:$K$35,9,FALSE))</f>
        <v/>
      </c>
      <c r="AI29" s="140">
        <f>IF(AI28="","",VLOOKUP(AI28,'④【再開】シフト記号表（記載例）【通所】'!$C$6:$K$35,9,FALSE))</f>
        <v>4</v>
      </c>
      <c r="AJ29" s="140" t="str">
        <f>IF(AJ28="","",VLOOKUP(AJ28,'④【再開】シフト記号表（記載例）【通所】'!$C$6:$K$35,9,FALSE))</f>
        <v/>
      </c>
      <c r="AK29" s="140">
        <f>IF(AK28="","",VLOOKUP(AK28,'④【再開】シフト記号表（記載例）【通所】'!$C$6:$K$35,9,FALSE))</f>
        <v>4</v>
      </c>
      <c r="AL29" s="140" t="str">
        <f>IF(AL28="","",VLOOKUP(AL28,'④【再開】シフト記号表（記載例）【通所】'!$C$6:$K$35,9,FALSE))</f>
        <v/>
      </c>
      <c r="AM29" s="140" t="str">
        <f>IF(AM28="","",VLOOKUP(AM28,'④【再開】シフト記号表（記載例）【通所】'!$C$6:$K$35,9,FALSE))</f>
        <v/>
      </c>
      <c r="AN29" s="140">
        <f>IF(AN28="","",VLOOKUP(AN28,'④【再開】シフト記号表（記載例）【通所】'!$C$6:$K$35,9,FALSE))</f>
        <v>4</v>
      </c>
      <c r="AO29" s="140" t="str">
        <f>IF(AO28="","",VLOOKUP(AO28,'④【再開】シフト記号表（記載例）【通所】'!$C$6:$K$35,9,FALSE))</f>
        <v/>
      </c>
      <c r="AP29" s="140">
        <f>IF(AP28="","",VLOOKUP(AP28,'④【再開】シフト記号表（記載例）【通所】'!$C$6:$K$35,9,FALSE))</f>
        <v>4</v>
      </c>
      <c r="AQ29" s="140" t="str">
        <f>IF(AQ28="","",VLOOKUP(AQ28,'④【再開】シフト記号表（記載例）【通所】'!$C$6:$K$35,9,FALSE))</f>
        <v/>
      </c>
      <c r="AR29" s="140">
        <f>IF(AR28="","",VLOOKUP(AR28,'④【再開】シフト記号表（記載例）【通所】'!$C$6:$K$35,9,FALSE))</f>
        <v>4</v>
      </c>
      <c r="AS29" s="140" t="str">
        <f>IF(AS28="","",VLOOKUP(AS28,'④【再開】シフト記号表（記載例）【通所】'!$C$6:$K$35,9,FALSE))</f>
        <v/>
      </c>
      <c r="AT29" s="140" t="str">
        <f>IF(AT28="","",VLOOKUP(AT28,'④【再開】シフト記号表（記載例）【通所】'!$C$6:$K$35,9,FALSE))</f>
        <v/>
      </c>
      <c r="AU29" s="140" t="str">
        <f>IF(AU28="","",VLOOKUP(AU28,'④【再開】シフト記号表（記載例）【通所】'!$C$6:$K$35,9,FALSE))</f>
        <v/>
      </c>
      <c r="AV29" s="140" t="str">
        <f>IF(AV28="","",VLOOKUP(AV28,'④【再開】シフト記号表（記載例）【通所】'!$C$6:$K$35,9,FALSE))</f>
        <v/>
      </c>
      <c r="AW29" s="140" t="str">
        <f>IF(AW28="","",VLOOKUP(AW28,'④【再開】シフト記号表（記載例）【通所】'!$C$6:$K$35,9,FALSE))</f>
        <v/>
      </c>
      <c r="AX29" s="503">
        <f>IF($BB$4="４週",SUM(S29:AT29),IF($BB$4="暦月",SUM(S29:AW29),""))</f>
        <v>48</v>
      </c>
      <c r="AY29" s="504"/>
      <c r="AZ29" s="505">
        <f>IF($BB$4="４週",AX29/4,IF($BB$4="暦月",AX29/($BB$7/7),""))</f>
        <v>12</v>
      </c>
      <c r="BA29" s="506"/>
      <c r="BB29" s="496"/>
      <c r="BC29" s="496"/>
      <c r="BD29" s="496"/>
      <c r="BE29" s="496"/>
      <c r="BF29" s="496"/>
      <c r="BG29" s="497"/>
    </row>
    <row r="30" spans="1:59" s="42" customFormat="1" ht="20.25" customHeight="1" thickBot="1" x14ac:dyDescent="0.25">
      <c r="A30" s="514"/>
      <c r="B30" s="548"/>
      <c r="C30" s="548"/>
      <c r="D30" s="548"/>
      <c r="E30" s="548"/>
      <c r="F30" s="590"/>
      <c r="G30" s="211" t="str">
        <f>B28</f>
        <v>介護職員</v>
      </c>
      <c r="H30" s="591"/>
      <c r="I30" s="592"/>
      <c r="J30" s="593"/>
      <c r="K30" s="543"/>
      <c r="L30" s="543"/>
      <c r="M30" s="543"/>
      <c r="N30" s="543"/>
      <c r="O30" s="594"/>
      <c r="P30" s="536" t="s">
        <v>300</v>
      </c>
      <c r="Q30" s="537"/>
      <c r="R30" s="538"/>
      <c r="S30" s="142">
        <f>IF(S28="","",VLOOKUP(S28,'④【再開】シフト記号表（記載例）【通所】'!$C$6:$U$35,19,FALSE))</f>
        <v>3.4999999999999996</v>
      </c>
      <c r="T30" s="142" t="str">
        <f>IF(T28="","",VLOOKUP(T28,'④【再開】シフト記号表（記載例）【通所】'!$C$6:$U$35,19,FALSE))</f>
        <v/>
      </c>
      <c r="U30" s="142">
        <f>IF(U28="","",VLOOKUP(U28,'④【再開】シフト記号表（記載例）【通所】'!$C$6:$U$35,19,FALSE))</f>
        <v>3.4999999999999996</v>
      </c>
      <c r="V30" s="142" t="str">
        <f>IF(V28="","",VLOOKUP(V28,'④【再開】シフト記号表（記載例）【通所】'!$C$6:$U$35,19,FALSE))</f>
        <v/>
      </c>
      <c r="W30" s="142">
        <f>IF(W28="","",VLOOKUP(W28,'④【再開】シフト記号表（記載例）【通所】'!$C$6:$U$35,19,FALSE))</f>
        <v>3.4999999999999996</v>
      </c>
      <c r="X30" s="142" t="str">
        <f>IF(X28="","",VLOOKUP(X28,'④【再開】シフト記号表（記載例）【通所】'!$C$6:$U$35,19,FALSE))</f>
        <v/>
      </c>
      <c r="Y30" s="142" t="str">
        <f>IF(Y28="","",VLOOKUP(Y28,'④【再開】シフト記号表（記載例）【通所】'!$C$6:$U$35,19,FALSE))</f>
        <v/>
      </c>
      <c r="Z30" s="142">
        <f>IF(Z28="","",VLOOKUP(Z28,'④【再開】シフト記号表（記載例）【通所】'!$C$6:$U$35,19,FALSE))</f>
        <v>3.4999999999999996</v>
      </c>
      <c r="AA30" s="142" t="str">
        <f>IF(AA28="","",VLOOKUP(AA28,'④【再開】シフト記号表（記載例）【通所】'!$C$6:$U$35,19,FALSE))</f>
        <v/>
      </c>
      <c r="AB30" s="142">
        <f>IF(AB28="","",VLOOKUP(AB28,'④【再開】シフト記号表（記載例）【通所】'!$C$6:$U$35,19,FALSE))</f>
        <v>3.4999999999999996</v>
      </c>
      <c r="AC30" s="142" t="str">
        <f>IF(AC28="","",VLOOKUP(AC28,'④【再開】シフト記号表（記載例）【通所】'!$C$6:$U$35,19,FALSE))</f>
        <v/>
      </c>
      <c r="AD30" s="142">
        <f>IF(AD28="","",VLOOKUP(AD28,'④【再開】シフト記号表（記載例）【通所】'!$C$6:$U$35,19,FALSE))</f>
        <v>3.4999999999999996</v>
      </c>
      <c r="AE30" s="142" t="str">
        <f>IF(AE28="","",VLOOKUP(AE28,'④【再開】シフト記号表（記載例）【通所】'!$C$6:$U$35,19,FALSE))</f>
        <v/>
      </c>
      <c r="AF30" s="142" t="str">
        <f>IF(AF28="","",VLOOKUP(AF28,'④【再開】シフト記号表（記載例）【通所】'!$C$6:$U$35,19,FALSE))</f>
        <v/>
      </c>
      <c r="AG30" s="142">
        <f>IF(AG28="","",VLOOKUP(AG28,'④【再開】シフト記号表（記載例）【通所】'!$C$6:$U$35,19,FALSE))</f>
        <v>3.4999999999999996</v>
      </c>
      <c r="AH30" s="142" t="str">
        <f>IF(AH28="","",VLOOKUP(AH28,'④【再開】シフト記号表（記載例）【通所】'!$C$6:$U$35,19,FALSE))</f>
        <v/>
      </c>
      <c r="AI30" s="142">
        <f>IF(AI28="","",VLOOKUP(AI28,'④【再開】シフト記号表（記載例）【通所】'!$C$6:$U$35,19,FALSE))</f>
        <v>3.4999999999999996</v>
      </c>
      <c r="AJ30" s="142" t="str">
        <f>IF(AJ28="","",VLOOKUP(AJ28,'④【再開】シフト記号表（記載例）【通所】'!$C$6:$U$35,19,FALSE))</f>
        <v/>
      </c>
      <c r="AK30" s="142">
        <f>IF(AK28="","",VLOOKUP(AK28,'④【再開】シフト記号表（記載例）【通所】'!$C$6:$U$35,19,FALSE))</f>
        <v>3.4999999999999996</v>
      </c>
      <c r="AL30" s="142" t="str">
        <f>IF(AL28="","",VLOOKUP(AL28,'④【再開】シフト記号表（記載例）【通所】'!$C$6:$U$35,19,FALSE))</f>
        <v/>
      </c>
      <c r="AM30" s="142" t="str">
        <f>IF(AM28="","",VLOOKUP(AM28,'④【再開】シフト記号表（記載例）【通所】'!$C$6:$U$35,19,FALSE))</f>
        <v/>
      </c>
      <c r="AN30" s="142">
        <f>IF(AN28="","",VLOOKUP(AN28,'④【再開】シフト記号表（記載例）【通所】'!$C$6:$U$35,19,FALSE))</f>
        <v>3.4999999999999996</v>
      </c>
      <c r="AO30" s="142" t="str">
        <f>IF(AO28="","",VLOOKUP(AO28,'④【再開】シフト記号表（記載例）【通所】'!$C$6:$U$35,19,FALSE))</f>
        <v/>
      </c>
      <c r="AP30" s="142">
        <f>IF(AP28="","",VLOOKUP(AP28,'④【再開】シフト記号表（記載例）【通所】'!$C$6:$U$35,19,FALSE))</f>
        <v>3.4999999999999996</v>
      </c>
      <c r="AQ30" s="142" t="str">
        <f>IF(AQ28="","",VLOOKUP(AQ28,'④【再開】シフト記号表（記載例）【通所】'!$C$6:$U$35,19,FALSE))</f>
        <v/>
      </c>
      <c r="AR30" s="142">
        <f>IF(AR28="","",VLOOKUP(AR28,'④【再開】シフト記号表（記載例）【通所】'!$C$6:$U$35,19,FALSE))</f>
        <v>3.4999999999999996</v>
      </c>
      <c r="AS30" s="142" t="str">
        <f>IF(AS28="","",VLOOKUP(AS28,'④【再開】シフト記号表（記載例）【通所】'!$C$6:$U$35,19,FALSE))</f>
        <v/>
      </c>
      <c r="AT30" s="142" t="str">
        <f>IF(AT28="","",VLOOKUP(AT28,'④【再開】シフト記号表（記載例）【通所】'!$C$6:$U$35,19,FALSE))</f>
        <v/>
      </c>
      <c r="AU30" s="142" t="str">
        <f>IF(AU28="","",VLOOKUP(AU28,'④【再開】シフト記号表（記載例）【通所】'!$C$6:$U$35,19,FALSE))</f>
        <v/>
      </c>
      <c r="AV30" s="142" t="str">
        <f>IF(AV28="","",VLOOKUP(AV28,'④【再開】シフト記号表（記載例）【通所】'!$C$6:$U$35,19,FALSE))</f>
        <v/>
      </c>
      <c r="AW30" s="142" t="str">
        <f>IF(AW28="","",VLOOKUP(AW28,'④【再開】シフト記号表（記載例）【通所】'!$C$6:$U$35,19,FALSE))</f>
        <v/>
      </c>
      <c r="AX30" s="539">
        <f>IF($BB$4="４週",SUM(S30:AT30),IF($BB$4="暦月",SUM(S30:AW30),""))</f>
        <v>41.999999999999993</v>
      </c>
      <c r="AY30" s="540"/>
      <c r="AZ30" s="541">
        <f>IF($BB$4="４週",AX30/4,IF($BB$4="暦月",AX30/($BB$7/7),""))</f>
        <v>10.499999999999998</v>
      </c>
      <c r="BA30" s="542"/>
      <c r="BB30" s="534"/>
      <c r="BC30" s="534"/>
      <c r="BD30" s="534"/>
      <c r="BE30" s="534"/>
      <c r="BF30" s="534"/>
      <c r="BG30" s="535"/>
    </row>
    <row r="31" spans="1:59" s="42" customFormat="1" ht="20.25" customHeight="1" x14ac:dyDescent="0.2">
      <c r="A31" s="514">
        <v>6</v>
      </c>
      <c r="B31" s="524" t="s">
        <v>217</v>
      </c>
      <c r="C31" s="524"/>
      <c r="D31" s="524"/>
      <c r="E31" s="524"/>
      <c r="F31" s="581"/>
      <c r="G31" s="210"/>
      <c r="H31" s="583" t="s">
        <v>172</v>
      </c>
      <c r="I31" s="584"/>
      <c r="J31" s="587" t="s">
        <v>178</v>
      </c>
      <c r="K31" s="516"/>
      <c r="L31" s="516"/>
      <c r="M31" s="516"/>
      <c r="N31" s="516"/>
      <c r="O31" s="588"/>
      <c r="P31" s="529" t="s">
        <v>301</v>
      </c>
      <c r="Q31" s="530"/>
      <c r="R31" s="531"/>
      <c r="S31" s="208" t="s">
        <v>307</v>
      </c>
      <c r="T31" s="208" t="s">
        <v>307</v>
      </c>
      <c r="U31" s="208" t="s">
        <v>307</v>
      </c>
      <c r="V31" s="208" t="s">
        <v>307</v>
      </c>
      <c r="W31" s="208" t="s">
        <v>307</v>
      </c>
      <c r="X31" s="208"/>
      <c r="Y31" s="208"/>
      <c r="Z31" s="208" t="s">
        <v>307</v>
      </c>
      <c r="AA31" s="208" t="s">
        <v>307</v>
      </c>
      <c r="AB31" s="208" t="s">
        <v>307</v>
      </c>
      <c r="AC31" s="208" t="s">
        <v>307</v>
      </c>
      <c r="AD31" s="208" t="s">
        <v>307</v>
      </c>
      <c r="AE31" s="208"/>
      <c r="AF31" s="208"/>
      <c r="AG31" s="208" t="s">
        <v>307</v>
      </c>
      <c r="AH31" s="208" t="s">
        <v>307</v>
      </c>
      <c r="AI31" s="208" t="s">
        <v>307</v>
      </c>
      <c r="AJ31" s="208" t="s">
        <v>307</v>
      </c>
      <c r="AK31" s="208" t="s">
        <v>307</v>
      </c>
      <c r="AL31" s="208"/>
      <c r="AM31" s="208"/>
      <c r="AN31" s="208" t="s">
        <v>307</v>
      </c>
      <c r="AO31" s="208" t="s">
        <v>307</v>
      </c>
      <c r="AP31" s="208" t="s">
        <v>307</v>
      </c>
      <c r="AQ31" s="208" t="s">
        <v>307</v>
      </c>
      <c r="AR31" s="208" t="s">
        <v>307</v>
      </c>
      <c r="AS31" s="208"/>
      <c r="AT31" s="208"/>
      <c r="AU31" s="208"/>
      <c r="AV31" s="208"/>
      <c r="AW31" s="208"/>
      <c r="AX31" s="532"/>
      <c r="AY31" s="533"/>
      <c r="AZ31" s="492"/>
      <c r="BA31" s="493"/>
      <c r="BB31" s="494" t="s">
        <v>308</v>
      </c>
      <c r="BC31" s="494"/>
      <c r="BD31" s="494"/>
      <c r="BE31" s="494"/>
      <c r="BF31" s="494"/>
      <c r="BG31" s="495"/>
    </row>
    <row r="32" spans="1:59" s="42" customFormat="1" ht="20.25" customHeight="1" x14ac:dyDescent="0.2">
      <c r="A32" s="514"/>
      <c r="B32" s="524"/>
      <c r="C32" s="524"/>
      <c r="D32" s="524"/>
      <c r="E32" s="524"/>
      <c r="F32" s="581"/>
      <c r="G32" s="210"/>
      <c r="H32" s="583"/>
      <c r="I32" s="584"/>
      <c r="J32" s="587"/>
      <c r="K32" s="516"/>
      <c r="L32" s="516"/>
      <c r="M32" s="516"/>
      <c r="N32" s="516"/>
      <c r="O32" s="588"/>
      <c r="P32" s="500" t="s">
        <v>304</v>
      </c>
      <c r="Q32" s="501"/>
      <c r="R32" s="502"/>
      <c r="S32" s="140">
        <f>IF(S31="","",VLOOKUP(S31,'④【再開】シフト記号表（記載例）【通所】'!$C$6:$K$35,9,FALSE))</f>
        <v>2.0000000000000009</v>
      </c>
      <c r="T32" s="140">
        <f>IF(T31="","",VLOOKUP(T31,'④【再開】シフト記号表（記載例）【通所】'!$C$6:$K$35,9,FALSE))</f>
        <v>2.0000000000000009</v>
      </c>
      <c r="U32" s="140">
        <f>IF(U31="","",VLOOKUP(U31,'④【再開】シフト記号表（記載例）【通所】'!$C$6:$K$35,9,FALSE))</f>
        <v>2.0000000000000009</v>
      </c>
      <c r="V32" s="140">
        <f>IF(V31="","",VLOOKUP(V31,'④【再開】シフト記号表（記載例）【通所】'!$C$6:$K$35,9,FALSE))</f>
        <v>2.0000000000000009</v>
      </c>
      <c r="W32" s="140">
        <f>IF(W31="","",VLOOKUP(W31,'④【再開】シフト記号表（記載例）【通所】'!$C$6:$K$35,9,FALSE))</f>
        <v>2.0000000000000009</v>
      </c>
      <c r="X32" s="140" t="str">
        <f>IF(X31="","",VLOOKUP(X31,'④【再開】シフト記号表（記載例）【通所】'!$C$6:$K$35,9,FALSE))</f>
        <v/>
      </c>
      <c r="Y32" s="140" t="str">
        <f>IF(Y31="","",VLOOKUP(Y31,'④【再開】シフト記号表（記載例）【通所】'!$C$6:$K$35,9,FALSE))</f>
        <v/>
      </c>
      <c r="Z32" s="140">
        <f>IF(Z31="","",VLOOKUP(Z31,'④【再開】シフト記号表（記載例）【通所】'!$C$6:$K$35,9,FALSE))</f>
        <v>2.0000000000000009</v>
      </c>
      <c r="AA32" s="140">
        <f>IF(AA31="","",VLOOKUP(AA31,'④【再開】シフト記号表（記載例）【通所】'!$C$6:$K$35,9,FALSE))</f>
        <v>2.0000000000000009</v>
      </c>
      <c r="AB32" s="140">
        <f>IF(AB31="","",VLOOKUP(AB31,'④【再開】シフト記号表（記載例）【通所】'!$C$6:$K$35,9,FALSE))</f>
        <v>2.0000000000000009</v>
      </c>
      <c r="AC32" s="140">
        <f>IF(AC31="","",VLOOKUP(AC31,'④【再開】シフト記号表（記載例）【通所】'!$C$6:$K$35,9,FALSE))</f>
        <v>2.0000000000000009</v>
      </c>
      <c r="AD32" s="140">
        <f>IF(AD31="","",VLOOKUP(AD31,'④【再開】シフト記号表（記載例）【通所】'!$C$6:$K$35,9,FALSE))</f>
        <v>2.0000000000000009</v>
      </c>
      <c r="AE32" s="140" t="str">
        <f>IF(AE31="","",VLOOKUP(AE31,'④【再開】シフト記号表（記載例）【通所】'!$C$6:$K$35,9,FALSE))</f>
        <v/>
      </c>
      <c r="AF32" s="140" t="str">
        <f>IF(AF31="","",VLOOKUP(AF31,'④【再開】シフト記号表（記載例）【通所】'!$C$6:$K$35,9,FALSE))</f>
        <v/>
      </c>
      <c r="AG32" s="140">
        <f>IF(AG31="","",VLOOKUP(AG31,'④【再開】シフト記号表（記載例）【通所】'!$C$6:$K$35,9,FALSE))</f>
        <v>2.0000000000000009</v>
      </c>
      <c r="AH32" s="140">
        <f>IF(AH31="","",VLOOKUP(AH31,'④【再開】シフト記号表（記載例）【通所】'!$C$6:$K$35,9,FALSE))</f>
        <v>2.0000000000000009</v>
      </c>
      <c r="AI32" s="140">
        <f>IF(AI31="","",VLOOKUP(AI31,'④【再開】シフト記号表（記載例）【通所】'!$C$6:$K$35,9,FALSE))</f>
        <v>2.0000000000000009</v>
      </c>
      <c r="AJ32" s="140">
        <f>IF(AJ31="","",VLOOKUP(AJ31,'④【再開】シフト記号表（記載例）【通所】'!$C$6:$K$35,9,FALSE))</f>
        <v>2.0000000000000009</v>
      </c>
      <c r="AK32" s="140">
        <f>IF(AK31="","",VLOOKUP(AK31,'④【再開】シフト記号表（記載例）【通所】'!$C$6:$K$35,9,FALSE))</f>
        <v>2.0000000000000009</v>
      </c>
      <c r="AL32" s="140" t="str">
        <f>IF(AL31="","",VLOOKUP(AL31,'④【再開】シフト記号表（記載例）【通所】'!$C$6:$K$35,9,FALSE))</f>
        <v/>
      </c>
      <c r="AM32" s="140" t="str">
        <f>IF(AM31="","",VLOOKUP(AM31,'④【再開】シフト記号表（記載例）【通所】'!$C$6:$K$35,9,FALSE))</f>
        <v/>
      </c>
      <c r="AN32" s="140">
        <f>IF(AN31="","",VLOOKUP(AN31,'④【再開】シフト記号表（記載例）【通所】'!$C$6:$K$35,9,FALSE))</f>
        <v>2.0000000000000009</v>
      </c>
      <c r="AO32" s="140">
        <f>IF(AO31="","",VLOOKUP(AO31,'④【再開】シフト記号表（記載例）【通所】'!$C$6:$K$35,9,FALSE))</f>
        <v>2.0000000000000009</v>
      </c>
      <c r="AP32" s="140">
        <f>IF(AP31="","",VLOOKUP(AP31,'④【再開】シフト記号表（記載例）【通所】'!$C$6:$K$35,9,FALSE))</f>
        <v>2.0000000000000009</v>
      </c>
      <c r="AQ32" s="140">
        <f>IF(AQ31="","",VLOOKUP(AQ31,'④【再開】シフト記号表（記載例）【通所】'!$C$6:$K$35,9,FALSE))</f>
        <v>2.0000000000000009</v>
      </c>
      <c r="AR32" s="140">
        <f>IF(AR31="","",VLOOKUP(AR31,'④【再開】シフト記号表（記載例）【通所】'!$C$6:$K$35,9,FALSE))</f>
        <v>2.0000000000000009</v>
      </c>
      <c r="AS32" s="140" t="str">
        <f>IF(AS31="","",VLOOKUP(AS31,'④【再開】シフト記号表（記載例）【通所】'!$C$6:$K$35,9,FALSE))</f>
        <v/>
      </c>
      <c r="AT32" s="140" t="str">
        <f>IF(AT31="","",VLOOKUP(AT31,'④【再開】シフト記号表（記載例）【通所】'!$C$6:$K$35,9,FALSE))</f>
        <v/>
      </c>
      <c r="AU32" s="140" t="str">
        <f>IF(AU31="","",VLOOKUP(AU31,'④【再開】シフト記号表（記載例）【通所】'!$C$6:$K$35,9,FALSE))</f>
        <v/>
      </c>
      <c r="AV32" s="140" t="str">
        <f>IF(AV31="","",VLOOKUP(AV31,'④【再開】シフト記号表（記載例）【通所】'!$C$6:$K$35,9,FALSE))</f>
        <v/>
      </c>
      <c r="AW32" s="140" t="str">
        <f>IF(AW31="","",VLOOKUP(AW31,'④【再開】シフト記号表（記載例）【通所】'!$C$6:$K$35,9,FALSE))</f>
        <v/>
      </c>
      <c r="AX32" s="503">
        <f>IF($BB$4="４週",SUM(S32:AT32),IF($BB$4="暦月",SUM(S32:AW32),""))</f>
        <v>40.000000000000007</v>
      </c>
      <c r="AY32" s="504"/>
      <c r="AZ32" s="505">
        <f>IF($BB$4="４週",AX32/4,IF($BB$4="暦月",AX32/($BB$7/7),""))</f>
        <v>10.000000000000002</v>
      </c>
      <c r="BA32" s="506"/>
      <c r="BB32" s="496"/>
      <c r="BC32" s="496"/>
      <c r="BD32" s="496"/>
      <c r="BE32" s="496"/>
      <c r="BF32" s="496"/>
      <c r="BG32" s="497"/>
    </row>
    <row r="33" spans="1:59" s="42" customFormat="1" ht="20.25" customHeight="1" thickBot="1" x14ac:dyDescent="0.25">
      <c r="A33" s="514"/>
      <c r="B33" s="548"/>
      <c r="C33" s="548"/>
      <c r="D33" s="548"/>
      <c r="E33" s="548"/>
      <c r="F33" s="590"/>
      <c r="G33" s="211" t="str">
        <f>B31</f>
        <v>機能訓練指導員</v>
      </c>
      <c r="H33" s="591"/>
      <c r="I33" s="592"/>
      <c r="J33" s="593"/>
      <c r="K33" s="543"/>
      <c r="L33" s="543"/>
      <c r="M33" s="543"/>
      <c r="N33" s="543"/>
      <c r="O33" s="594"/>
      <c r="P33" s="536" t="s">
        <v>300</v>
      </c>
      <c r="Q33" s="537"/>
      <c r="R33" s="538"/>
      <c r="S33" s="142">
        <f>IF(S31="","",VLOOKUP(S31,'④【再開】シフト記号表（記載例）【通所】'!$C$6:$U$35,19,FALSE))</f>
        <v>1.7499999999999991</v>
      </c>
      <c r="T33" s="142">
        <f>IF(T31="","",VLOOKUP(T31,'④【再開】シフト記号表（記載例）【通所】'!$C$6:$U$35,19,FALSE))</f>
        <v>1.7499999999999991</v>
      </c>
      <c r="U33" s="142">
        <f>IF(U31="","",VLOOKUP(U31,'④【再開】シフト記号表（記載例）【通所】'!$C$6:$U$35,19,FALSE))</f>
        <v>1.7499999999999991</v>
      </c>
      <c r="V33" s="142">
        <f>IF(V31="","",VLOOKUP(V31,'④【再開】シフト記号表（記載例）【通所】'!$C$6:$U$35,19,FALSE))</f>
        <v>1.7499999999999991</v>
      </c>
      <c r="W33" s="142">
        <f>IF(W31="","",VLOOKUP(W31,'④【再開】シフト記号表（記載例）【通所】'!$C$6:$U$35,19,FALSE))</f>
        <v>1.7499999999999991</v>
      </c>
      <c r="X33" s="142" t="str">
        <f>IF(X31="","",VLOOKUP(X31,'④【再開】シフト記号表（記載例）【通所】'!$C$6:$U$35,19,FALSE))</f>
        <v/>
      </c>
      <c r="Y33" s="142" t="str">
        <f>IF(Y31="","",VLOOKUP(Y31,'④【再開】シフト記号表（記載例）【通所】'!$C$6:$U$35,19,FALSE))</f>
        <v/>
      </c>
      <c r="Z33" s="142">
        <f>IF(Z31="","",VLOOKUP(Z31,'④【再開】シフト記号表（記載例）【通所】'!$C$6:$U$35,19,FALSE))</f>
        <v>1.7499999999999991</v>
      </c>
      <c r="AA33" s="142">
        <f>IF(AA31="","",VLOOKUP(AA31,'④【再開】シフト記号表（記載例）【通所】'!$C$6:$U$35,19,FALSE))</f>
        <v>1.7499999999999991</v>
      </c>
      <c r="AB33" s="142">
        <f>IF(AB31="","",VLOOKUP(AB31,'④【再開】シフト記号表（記載例）【通所】'!$C$6:$U$35,19,FALSE))</f>
        <v>1.7499999999999991</v>
      </c>
      <c r="AC33" s="142">
        <f>IF(AC31="","",VLOOKUP(AC31,'④【再開】シフト記号表（記載例）【通所】'!$C$6:$U$35,19,FALSE))</f>
        <v>1.7499999999999991</v>
      </c>
      <c r="AD33" s="142">
        <f>IF(AD31="","",VLOOKUP(AD31,'④【再開】シフト記号表（記載例）【通所】'!$C$6:$U$35,19,FALSE))</f>
        <v>1.7499999999999991</v>
      </c>
      <c r="AE33" s="142" t="str">
        <f>IF(AE31="","",VLOOKUP(AE31,'④【再開】シフト記号表（記載例）【通所】'!$C$6:$U$35,19,FALSE))</f>
        <v/>
      </c>
      <c r="AF33" s="142" t="str">
        <f>IF(AF31="","",VLOOKUP(AF31,'④【再開】シフト記号表（記載例）【通所】'!$C$6:$U$35,19,FALSE))</f>
        <v/>
      </c>
      <c r="AG33" s="142">
        <f>IF(AG31="","",VLOOKUP(AG31,'④【再開】シフト記号表（記載例）【通所】'!$C$6:$U$35,19,FALSE))</f>
        <v>1.7499999999999991</v>
      </c>
      <c r="AH33" s="142">
        <f>IF(AH31="","",VLOOKUP(AH31,'④【再開】シフト記号表（記載例）【通所】'!$C$6:$U$35,19,FALSE))</f>
        <v>1.7499999999999991</v>
      </c>
      <c r="AI33" s="142">
        <f>IF(AI31="","",VLOOKUP(AI31,'④【再開】シフト記号表（記載例）【通所】'!$C$6:$U$35,19,FALSE))</f>
        <v>1.7499999999999991</v>
      </c>
      <c r="AJ33" s="142">
        <f>IF(AJ31="","",VLOOKUP(AJ31,'④【再開】シフト記号表（記載例）【通所】'!$C$6:$U$35,19,FALSE))</f>
        <v>1.7499999999999991</v>
      </c>
      <c r="AK33" s="142">
        <f>IF(AK31="","",VLOOKUP(AK31,'④【再開】シフト記号表（記載例）【通所】'!$C$6:$U$35,19,FALSE))</f>
        <v>1.7499999999999991</v>
      </c>
      <c r="AL33" s="142" t="str">
        <f>IF(AL31="","",VLOOKUP(AL31,'④【再開】シフト記号表（記載例）【通所】'!$C$6:$U$35,19,FALSE))</f>
        <v/>
      </c>
      <c r="AM33" s="142" t="str">
        <f>IF(AM31="","",VLOOKUP(AM31,'④【再開】シフト記号表（記載例）【通所】'!$C$6:$U$35,19,FALSE))</f>
        <v/>
      </c>
      <c r="AN33" s="142">
        <f>IF(AN31="","",VLOOKUP(AN31,'④【再開】シフト記号表（記載例）【通所】'!$C$6:$U$35,19,FALSE))</f>
        <v>1.7499999999999991</v>
      </c>
      <c r="AO33" s="142">
        <f>IF(AO31="","",VLOOKUP(AO31,'④【再開】シフト記号表（記載例）【通所】'!$C$6:$U$35,19,FALSE))</f>
        <v>1.7499999999999991</v>
      </c>
      <c r="AP33" s="142">
        <f>IF(AP31="","",VLOOKUP(AP31,'④【再開】シフト記号表（記載例）【通所】'!$C$6:$U$35,19,FALSE))</f>
        <v>1.7499999999999991</v>
      </c>
      <c r="AQ33" s="142">
        <f>IF(AQ31="","",VLOOKUP(AQ31,'④【再開】シフト記号表（記載例）【通所】'!$C$6:$U$35,19,FALSE))</f>
        <v>1.7499999999999991</v>
      </c>
      <c r="AR33" s="142">
        <f>IF(AR31="","",VLOOKUP(AR31,'④【再開】シフト記号表（記載例）【通所】'!$C$6:$U$35,19,FALSE))</f>
        <v>1.7499999999999991</v>
      </c>
      <c r="AS33" s="142" t="str">
        <f>IF(AS31="","",VLOOKUP(AS31,'④【再開】シフト記号表（記載例）【通所】'!$C$6:$U$35,19,FALSE))</f>
        <v/>
      </c>
      <c r="AT33" s="142" t="str">
        <f>IF(AT31="","",VLOOKUP(AT31,'④【再開】シフト記号表（記載例）【通所】'!$C$6:$U$35,19,FALSE))</f>
        <v/>
      </c>
      <c r="AU33" s="142" t="str">
        <f>IF(AU31="","",VLOOKUP(AU31,'④【再開】シフト記号表（記載例）【通所】'!$C$6:$U$35,19,FALSE))</f>
        <v/>
      </c>
      <c r="AV33" s="142" t="str">
        <f>IF(AV31="","",VLOOKUP(AV31,'④【再開】シフト記号表（記載例）【通所】'!$C$6:$U$35,19,FALSE))</f>
        <v/>
      </c>
      <c r="AW33" s="142" t="str">
        <f>IF(AW31="","",VLOOKUP(AW31,'④【再開】シフト記号表（記載例）【通所】'!$C$6:$U$35,19,FALSE))</f>
        <v/>
      </c>
      <c r="AX33" s="539">
        <f>IF($BB$4="４週",SUM(S33:AT33),IF($BB$4="暦月",SUM(S33:AW33),""))</f>
        <v>34.999999999999993</v>
      </c>
      <c r="AY33" s="540"/>
      <c r="AZ33" s="541">
        <f>IF($BB$4="４週",AX33/4,IF($BB$4="暦月",AX33/($BB$7/7),""))</f>
        <v>8.7499999999999982</v>
      </c>
      <c r="BA33" s="542"/>
      <c r="BB33" s="534"/>
      <c r="BC33" s="534"/>
      <c r="BD33" s="534"/>
      <c r="BE33" s="534"/>
      <c r="BF33" s="534"/>
      <c r="BG33" s="535"/>
    </row>
    <row r="34" spans="1:59" s="42" customFormat="1" ht="20.25" customHeight="1" x14ac:dyDescent="0.2">
      <c r="A34" s="514">
        <v>7</v>
      </c>
      <c r="B34" s="524"/>
      <c r="C34" s="524"/>
      <c r="D34" s="524"/>
      <c r="E34" s="524"/>
      <c r="F34" s="581"/>
      <c r="G34" s="210"/>
      <c r="H34" s="583"/>
      <c r="I34" s="584"/>
      <c r="J34" s="587"/>
      <c r="K34" s="516"/>
      <c r="L34" s="516"/>
      <c r="M34" s="516"/>
      <c r="N34" s="516"/>
      <c r="O34" s="588"/>
      <c r="P34" s="529" t="s">
        <v>301</v>
      </c>
      <c r="Q34" s="530"/>
      <c r="R34" s="531"/>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532"/>
      <c r="AY34" s="533"/>
      <c r="AZ34" s="492"/>
      <c r="BA34" s="493"/>
      <c r="BB34" s="494"/>
      <c r="BC34" s="494"/>
      <c r="BD34" s="494"/>
      <c r="BE34" s="494"/>
      <c r="BF34" s="494"/>
      <c r="BG34" s="495"/>
    </row>
    <row r="35" spans="1:59" s="42" customFormat="1" ht="20.25" customHeight="1" x14ac:dyDescent="0.2">
      <c r="A35" s="514"/>
      <c r="B35" s="524"/>
      <c r="C35" s="524"/>
      <c r="D35" s="524"/>
      <c r="E35" s="524"/>
      <c r="F35" s="581"/>
      <c r="G35" s="210"/>
      <c r="H35" s="583"/>
      <c r="I35" s="584"/>
      <c r="J35" s="587"/>
      <c r="K35" s="516"/>
      <c r="L35" s="516"/>
      <c r="M35" s="516"/>
      <c r="N35" s="516"/>
      <c r="O35" s="588"/>
      <c r="P35" s="500" t="s">
        <v>304</v>
      </c>
      <c r="Q35" s="501"/>
      <c r="R35" s="502"/>
      <c r="S35" s="140" t="str">
        <f>IF(S34="","",VLOOKUP(S34,'④【再開】シフト記号表（記載例）【通所】'!$C$6:$K$35,9,FALSE))</f>
        <v/>
      </c>
      <c r="T35" s="140" t="str">
        <f>IF(T34="","",VLOOKUP(T34,'④【再開】シフト記号表（記載例）【通所】'!$C$6:$K$35,9,FALSE))</f>
        <v/>
      </c>
      <c r="U35" s="140" t="str">
        <f>IF(U34="","",VLOOKUP(U34,'④【再開】シフト記号表（記載例）【通所】'!$C$6:$K$35,9,FALSE))</f>
        <v/>
      </c>
      <c r="V35" s="140" t="str">
        <f>IF(V34="","",VLOOKUP(V34,'④【再開】シフト記号表（記載例）【通所】'!$C$6:$K$35,9,FALSE))</f>
        <v/>
      </c>
      <c r="W35" s="140" t="str">
        <f>IF(W34="","",VLOOKUP(W34,'④【再開】シフト記号表（記載例）【通所】'!$C$6:$K$35,9,FALSE))</f>
        <v/>
      </c>
      <c r="X35" s="140" t="str">
        <f>IF(X34="","",VLOOKUP(X34,'④【再開】シフト記号表（記載例）【通所】'!$C$6:$K$35,9,FALSE))</f>
        <v/>
      </c>
      <c r="Y35" s="140" t="str">
        <f>IF(Y34="","",VLOOKUP(Y34,'④【再開】シフト記号表（記載例）【通所】'!$C$6:$K$35,9,FALSE))</f>
        <v/>
      </c>
      <c r="Z35" s="140" t="str">
        <f>IF(Z34="","",VLOOKUP(Z34,'④【再開】シフト記号表（記載例）【通所】'!$C$6:$K$35,9,FALSE))</f>
        <v/>
      </c>
      <c r="AA35" s="140" t="str">
        <f>IF(AA34="","",VLOOKUP(AA34,'④【再開】シフト記号表（記載例）【通所】'!$C$6:$K$35,9,FALSE))</f>
        <v/>
      </c>
      <c r="AB35" s="140" t="str">
        <f>IF(AB34="","",VLOOKUP(AB34,'④【再開】シフト記号表（記載例）【通所】'!$C$6:$K$35,9,FALSE))</f>
        <v/>
      </c>
      <c r="AC35" s="140" t="str">
        <f>IF(AC34="","",VLOOKUP(AC34,'④【再開】シフト記号表（記載例）【通所】'!$C$6:$K$35,9,FALSE))</f>
        <v/>
      </c>
      <c r="AD35" s="140" t="str">
        <f>IF(AD34="","",VLOOKUP(AD34,'④【再開】シフト記号表（記載例）【通所】'!$C$6:$K$35,9,FALSE))</f>
        <v/>
      </c>
      <c r="AE35" s="140" t="str">
        <f>IF(AE34="","",VLOOKUP(AE34,'④【再開】シフト記号表（記載例）【通所】'!$C$6:$K$35,9,FALSE))</f>
        <v/>
      </c>
      <c r="AF35" s="140" t="str">
        <f>IF(AF34="","",VLOOKUP(AF34,'④【再開】シフト記号表（記載例）【通所】'!$C$6:$K$35,9,FALSE))</f>
        <v/>
      </c>
      <c r="AG35" s="140" t="str">
        <f>IF(AG34="","",VLOOKUP(AG34,'④【再開】シフト記号表（記載例）【通所】'!$C$6:$K$35,9,FALSE))</f>
        <v/>
      </c>
      <c r="AH35" s="140" t="str">
        <f>IF(AH34="","",VLOOKUP(AH34,'④【再開】シフト記号表（記載例）【通所】'!$C$6:$K$35,9,FALSE))</f>
        <v/>
      </c>
      <c r="AI35" s="140" t="str">
        <f>IF(AI34="","",VLOOKUP(AI34,'④【再開】シフト記号表（記載例）【通所】'!$C$6:$K$35,9,FALSE))</f>
        <v/>
      </c>
      <c r="AJ35" s="140" t="str">
        <f>IF(AJ34="","",VLOOKUP(AJ34,'④【再開】シフト記号表（記載例）【通所】'!$C$6:$K$35,9,FALSE))</f>
        <v/>
      </c>
      <c r="AK35" s="140" t="str">
        <f>IF(AK34="","",VLOOKUP(AK34,'④【再開】シフト記号表（記載例）【通所】'!$C$6:$K$35,9,FALSE))</f>
        <v/>
      </c>
      <c r="AL35" s="140" t="str">
        <f>IF(AL34="","",VLOOKUP(AL34,'④【再開】シフト記号表（記載例）【通所】'!$C$6:$K$35,9,FALSE))</f>
        <v/>
      </c>
      <c r="AM35" s="140" t="str">
        <f>IF(AM34="","",VLOOKUP(AM34,'④【再開】シフト記号表（記載例）【通所】'!$C$6:$K$35,9,FALSE))</f>
        <v/>
      </c>
      <c r="AN35" s="140" t="str">
        <f>IF(AN34="","",VLOOKUP(AN34,'④【再開】シフト記号表（記載例）【通所】'!$C$6:$K$35,9,FALSE))</f>
        <v/>
      </c>
      <c r="AO35" s="140" t="str">
        <f>IF(AO34="","",VLOOKUP(AO34,'④【再開】シフト記号表（記載例）【通所】'!$C$6:$K$35,9,FALSE))</f>
        <v/>
      </c>
      <c r="AP35" s="140" t="str">
        <f>IF(AP34="","",VLOOKUP(AP34,'④【再開】シフト記号表（記載例）【通所】'!$C$6:$K$35,9,FALSE))</f>
        <v/>
      </c>
      <c r="AQ35" s="140" t="str">
        <f>IF(AQ34="","",VLOOKUP(AQ34,'④【再開】シフト記号表（記載例）【通所】'!$C$6:$K$35,9,FALSE))</f>
        <v/>
      </c>
      <c r="AR35" s="140" t="str">
        <f>IF(AR34="","",VLOOKUP(AR34,'④【再開】シフト記号表（記載例）【通所】'!$C$6:$K$35,9,FALSE))</f>
        <v/>
      </c>
      <c r="AS35" s="140" t="str">
        <f>IF(AS34="","",VLOOKUP(AS34,'④【再開】シフト記号表（記載例）【通所】'!$C$6:$K$35,9,FALSE))</f>
        <v/>
      </c>
      <c r="AT35" s="140" t="str">
        <f>IF(AT34="","",VLOOKUP(AT34,'④【再開】シフト記号表（記載例）【通所】'!$C$6:$K$35,9,FALSE))</f>
        <v/>
      </c>
      <c r="AU35" s="140" t="str">
        <f>IF(AU34="","",VLOOKUP(AU34,'④【再開】シフト記号表（記載例）【通所】'!$C$6:$K$35,9,FALSE))</f>
        <v/>
      </c>
      <c r="AV35" s="140" t="str">
        <f>IF(AV34="","",VLOOKUP(AV34,'④【再開】シフト記号表（記載例）【通所】'!$C$6:$K$35,9,FALSE))</f>
        <v/>
      </c>
      <c r="AW35" s="140" t="str">
        <f>IF(AW34="","",VLOOKUP(AW34,'④【再開】シフト記号表（記載例）【通所】'!$C$6:$K$35,9,FALSE))</f>
        <v/>
      </c>
      <c r="AX35" s="503">
        <f>IF($BB$4="４週",SUM(S35:AT35),IF($BB$4="暦月",SUM(S35:AW35),""))</f>
        <v>0</v>
      </c>
      <c r="AY35" s="504"/>
      <c r="AZ35" s="505">
        <f>IF($BB$4="４週",AX35/4,IF($BB$4="暦月",AX35/($BB$7/7),""))</f>
        <v>0</v>
      </c>
      <c r="BA35" s="506"/>
      <c r="BB35" s="496"/>
      <c r="BC35" s="496"/>
      <c r="BD35" s="496"/>
      <c r="BE35" s="496"/>
      <c r="BF35" s="496"/>
      <c r="BG35" s="497"/>
    </row>
    <row r="36" spans="1:59" s="42" customFormat="1" ht="20.25" customHeight="1" thickBot="1" x14ac:dyDescent="0.25">
      <c r="A36" s="514"/>
      <c r="B36" s="548"/>
      <c r="C36" s="548"/>
      <c r="D36" s="548"/>
      <c r="E36" s="548"/>
      <c r="F36" s="590"/>
      <c r="G36" s="211">
        <f>B34</f>
        <v>0</v>
      </c>
      <c r="H36" s="591"/>
      <c r="I36" s="592"/>
      <c r="J36" s="593"/>
      <c r="K36" s="543"/>
      <c r="L36" s="543"/>
      <c r="M36" s="543"/>
      <c r="N36" s="543"/>
      <c r="O36" s="594"/>
      <c r="P36" s="536" t="s">
        <v>300</v>
      </c>
      <c r="Q36" s="537"/>
      <c r="R36" s="538"/>
      <c r="S36" s="142" t="str">
        <f>IF(S34="","",VLOOKUP(S34,'④【再開】シフト記号表（記載例）【通所】'!$C$6:$U$35,19,FALSE))</f>
        <v/>
      </c>
      <c r="T36" s="142" t="str">
        <f>IF(T34="","",VLOOKUP(T34,'④【再開】シフト記号表（記載例）【通所】'!$C$6:$U$35,19,FALSE))</f>
        <v/>
      </c>
      <c r="U36" s="142" t="str">
        <f>IF(U34="","",VLOOKUP(U34,'④【再開】シフト記号表（記載例）【通所】'!$C$6:$U$35,19,FALSE))</f>
        <v/>
      </c>
      <c r="V36" s="142" t="str">
        <f>IF(V34="","",VLOOKUP(V34,'④【再開】シフト記号表（記載例）【通所】'!$C$6:$U$35,19,FALSE))</f>
        <v/>
      </c>
      <c r="W36" s="142" t="str">
        <f>IF(W34="","",VLOOKUP(W34,'④【再開】シフト記号表（記載例）【通所】'!$C$6:$U$35,19,FALSE))</f>
        <v/>
      </c>
      <c r="X36" s="142" t="str">
        <f>IF(X34="","",VLOOKUP(X34,'④【再開】シフト記号表（記載例）【通所】'!$C$6:$U$35,19,FALSE))</f>
        <v/>
      </c>
      <c r="Y36" s="142" t="str">
        <f>IF(Y34="","",VLOOKUP(Y34,'④【再開】シフト記号表（記載例）【通所】'!$C$6:$U$35,19,FALSE))</f>
        <v/>
      </c>
      <c r="Z36" s="142" t="str">
        <f>IF(Z34="","",VLOOKUP(Z34,'④【再開】シフト記号表（記載例）【通所】'!$C$6:$U$35,19,FALSE))</f>
        <v/>
      </c>
      <c r="AA36" s="142" t="str">
        <f>IF(AA34="","",VLOOKUP(AA34,'④【再開】シフト記号表（記載例）【通所】'!$C$6:$U$35,19,FALSE))</f>
        <v/>
      </c>
      <c r="AB36" s="142" t="str">
        <f>IF(AB34="","",VLOOKUP(AB34,'④【再開】シフト記号表（記載例）【通所】'!$C$6:$U$35,19,FALSE))</f>
        <v/>
      </c>
      <c r="AC36" s="142" t="str">
        <f>IF(AC34="","",VLOOKUP(AC34,'④【再開】シフト記号表（記載例）【通所】'!$C$6:$U$35,19,FALSE))</f>
        <v/>
      </c>
      <c r="AD36" s="142" t="str">
        <f>IF(AD34="","",VLOOKUP(AD34,'④【再開】シフト記号表（記載例）【通所】'!$C$6:$U$35,19,FALSE))</f>
        <v/>
      </c>
      <c r="AE36" s="142" t="str">
        <f>IF(AE34="","",VLOOKUP(AE34,'④【再開】シフト記号表（記載例）【通所】'!$C$6:$U$35,19,FALSE))</f>
        <v/>
      </c>
      <c r="AF36" s="142" t="str">
        <f>IF(AF34="","",VLOOKUP(AF34,'④【再開】シフト記号表（記載例）【通所】'!$C$6:$U$35,19,FALSE))</f>
        <v/>
      </c>
      <c r="AG36" s="142" t="str">
        <f>IF(AG34="","",VLOOKUP(AG34,'④【再開】シフト記号表（記載例）【通所】'!$C$6:$U$35,19,FALSE))</f>
        <v/>
      </c>
      <c r="AH36" s="142" t="str">
        <f>IF(AH34="","",VLOOKUP(AH34,'④【再開】シフト記号表（記載例）【通所】'!$C$6:$U$35,19,FALSE))</f>
        <v/>
      </c>
      <c r="AI36" s="142" t="str">
        <f>IF(AI34="","",VLOOKUP(AI34,'④【再開】シフト記号表（記載例）【通所】'!$C$6:$U$35,19,FALSE))</f>
        <v/>
      </c>
      <c r="AJ36" s="142" t="str">
        <f>IF(AJ34="","",VLOOKUP(AJ34,'④【再開】シフト記号表（記載例）【通所】'!$C$6:$U$35,19,FALSE))</f>
        <v/>
      </c>
      <c r="AK36" s="142" t="str">
        <f>IF(AK34="","",VLOOKUP(AK34,'④【再開】シフト記号表（記載例）【通所】'!$C$6:$U$35,19,FALSE))</f>
        <v/>
      </c>
      <c r="AL36" s="142" t="str">
        <f>IF(AL34="","",VLOOKUP(AL34,'④【再開】シフト記号表（記載例）【通所】'!$C$6:$U$35,19,FALSE))</f>
        <v/>
      </c>
      <c r="AM36" s="142" t="str">
        <f>IF(AM34="","",VLOOKUP(AM34,'④【再開】シフト記号表（記載例）【通所】'!$C$6:$U$35,19,FALSE))</f>
        <v/>
      </c>
      <c r="AN36" s="142" t="str">
        <f>IF(AN34="","",VLOOKUP(AN34,'④【再開】シフト記号表（記載例）【通所】'!$C$6:$U$35,19,FALSE))</f>
        <v/>
      </c>
      <c r="AO36" s="142" t="str">
        <f>IF(AO34="","",VLOOKUP(AO34,'④【再開】シフト記号表（記載例）【通所】'!$C$6:$U$35,19,FALSE))</f>
        <v/>
      </c>
      <c r="AP36" s="142" t="str">
        <f>IF(AP34="","",VLOOKUP(AP34,'④【再開】シフト記号表（記載例）【通所】'!$C$6:$U$35,19,FALSE))</f>
        <v/>
      </c>
      <c r="AQ36" s="142" t="str">
        <f>IF(AQ34="","",VLOOKUP(AQ34,'④【再開】シフト記号表（記載例）【通所】'!$C$6:$U$35,19,FALSE))</f>
        <v/>
      </c>
      <c r="AR36" s="142" t="str">
        <f>IF(AR34="","",VLOOKUP(AR34,'④【再開】シフト記号表（記載例）【通所】'!$C$6:$U$35,19,FALSE))</f>
        <v/>
      </c>
      <c r="AS36" s="142" t="str">
        <f>IF(AS34="","",VLOOKUP(AS34,'④【再開】シフト記号表（記載例）【通所】'!$C$6:$U$35,19,FALSE))</f>
        <v/>
      </c>
      <c r="AT36" s="142" t="str">
        <f>IF(AT34="","",VLOOKUP(AT34,'④【再開】シフト記号表（記載例）【通所】'!$C$6:$U$35,19,FALSE))</f>
        <v/>
      </c>
      <c r="AU36" s="142" t="str">
        <f>IF(AU34="","",VLOOKUP(AU34,'④【再開】シフト記号表（記載例）【通所】'!$C$6:$U$35,19,FALSE))</f>
        <v/>
      </c>
      <c r="AV36" s="142" t="str">
        <f>IF(AV34="","",VLOOKUP(AV34,'④【再開】シフト記号表（記載例）【通所】'!$C$6:$U$35,19,FALSE))</f>
        <v/>
      </c>
      <c r="AW36" s="142" t="str">
        <f>IF(AW34="","",VLOOKUP(AW34,'④【再開】シフト記号表（記載例）【通所】'!$C$6:$U$35,19,FALSE))</f>
        <v/>
      </c>
      <c r="AX36" s="539">
        <f>IF($BB$4="４週",SUM(S36:AT36),IF($BB$4="暦月",SUM(S36:AW36),""))</f>
        <v>0</v>
      </c>
      <c r="AY36" s="540"/>
      <c r="AZ36" s="541">
        <f>IF($BB$4="４週",AX36/4,IF($BB$4="暦月",AX36/($BB$7/7),""))</f>
        <v>0</v>
      </c>
      <c r="BA36" s="542"/>
      <c r="BB36" s="534"/>
      <c r="BC36" s="534"/>
      <c r="BD36" s="534"/>
      <c r="BE36" s="534"/>
      <c r="BF36" s="534"/>
      <c r="BG36" s="535"/>
    </row>
    <row r="37" spans="1:59" s="42" customFormat="1" ht="20.25" customHeight="1" x14ac:dyDescent="0.2">
      <c r="A37" s="514">
        <v>8</v>
      </c>
      <c r="B37" s="524"/>
      <c r="C37" s="524"/>
      <c r="D37" s="524"/>
      <c r="E37" s="524"/>
      <c r="F37" s="581"/>
      <c r="G37" s="210"/>
      <c r="H37" s="583"/>
      <c r="I37" s="584"/>
      <c r="J37" s="587"/>
      <c r="K37" s="516"/>
      <c r="L37" s="516"/>
      <c r="M37" s="516"/>
      <c r="N37" s="516"/>
      <c r="O37" s="588"/>
      <c r="P37" s="529" t="s">
        <v>301</v>
      </c>
      <c r="Q37" s="530"/>
      <c r="R37" s="531"/>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532"/>
      <c r="AY37" s="533"/>
      <c r="AZ37" s="492"/>
      <c r="BA37" s="493"/>
      <c r="BB37" s="494"/>
      <c r="BC37" s="494"/>
      <c r="BD37" s="494"/>
      <c r="BE37" s="494"/>
      <c r="BF37" s="494"/>
      <c r="BG37" s="495"/>
    </row>
    <row r="38" spans="1:59" s="42" customFormat="1" ht="20.25" customHeight="1" x14ac:dyDescent="0.2">
      <c r="A38" s="514"/>
      <c r="B38" s="524"/>
      <c r="C38" s="524"/>
      <c r="D38" s="524"/>
      <c r="E38" s="524"/>
      <c r="F38" s="581"/>
      <c r="G38" s="210"/>
      <c r="H38" s="583"/>
      <c r="I38" s="584"/>
      <c r="J38" s="587"/>
      <c r="K38" s="516"/>
      <c r="L38" s="516"/>
      <c r="M38" s="516"/>
      <c r="N38" s="516"/>
      <c r="O38" s="588"/>
      <c r="P38" s="500" t="s">
        <v>304</v>
      </c>
      <c r="Q38" s="501"/>
      <c r="R38" s="502"/>
      <c r="S38" s="140" t="str">
        <f>IF(S37="","",VLOOKUP(S37,'④【再開】シフト記号表（記載例）【通所】'!$C$6:$K$35,9,FALSE))</f>
        <v/>
      </c>
      <c r="T38" s="140" t="str">
        <f>IF(T37="","",VLOOKUP(T37,'④【再開】シフト記号表（記載例）【通所】'!$C$6:$K$35,9,FALSE))</f>
        <v/>
      </c>
      <c r="U38" s="140" t="str">
        <f>IF(U37="","",VLOOKUP(U37,'④【再開】シフト記号表（記載例）【通所】'!$C$6:$K$35,9,FALSE))</f>
        <v/>
      </c>
      <c r="V38" s="140" t="str">
        <f>IF(V37="","",VLOOKUP(V37,'④【再開】シフト記号表（記載例）【通所】'!$C$6:$K$35,9,FALSE))</f>
        <v/>
      </c>
      <c r="W38" s="140" t="str">
        <f>IF(W37="","",VLOOKUP(W37,'④【再開】シフト記号表（記載例）【通所】'!$C$6:$K$35,9,FALSE))</f>
        <v/>
      </c>
      <c r="X38" s="140" t="str">
        <f>IF(X37="","",VLOOKUP(X37,'④【再開】シフト記号表（記載例）【通所】'!$C$6:$K$35,9,FALSE))</f>
        <v/>
      </c>
      <c r="Y38" s="140" t="str">
        <f>IF(Y37="","",VLOOKUP(Y37,'④【再開】シフト記号表（記載例）【通所】'!$C$6:$K$35,9,FALSE))</f>
        <v/>
      </c>
      <c r="Z38" s="140" t="str">
        <f>IF(Z37="","",VLOOKUP(Z37,'④【再開】シフト記号表（記載例）【通所】'!$C$6:$K$35,9,FALSE))</f>
        <v/>
      </c>
      <c r="AA38" s="140" t="str">
        <f>IF(AA37="","",VLOOKUP(AA37,'④【再開】シフト記号表（記載例）【通所】'!$C$6:$K$35,9,FALSE))</f>
        <v/>
      </c>
      <c r="AB38" s="140" t="str">
        <f>IF(AB37="","",VLOOKUP(AB37,'④【再開】シフト記号表（記載例）【通所】'!$C$6:$K$35,9,FALSE))</f>
        <v/>
      </c>
      <c r="AC38" s="140" t="str">
        <f>IF(AC37="","",VLOOKUP(AC37,'④【再開】シフト記号表（記載例）【通所】'!$C$6:$K$35,9,FALSE))</f>
        <v/>
      </c>
      <c r="AD38" s="140" t="str">
        <f>IF(AD37="","",VLOOKUP(AD37,'④【再開】シフト記号表（記載例）【通所】'!$C$6:$K$35,9,FALSE))</f>
        <v/>
      </c>
      <c r="AE38" s="140" t="str">
        <f>IF(AE37="","",VLOOKUP(AE37,'④【再開】シフト記号表（記載例）【通所】'!$C$6:$K$35,9,FALSE))</f>
        <v/>
      </c>
      <c r="AF38" s="140" t="str">
        <f>IF(AF37="","",VLOOKUP(AF37,'④【再開】シフト記号表（記載例）【通所】'!$C$6:$K$35,9,FALSE))</f>
        <v/>
      </c>
      <c r="AG38" s="140" t="str">
        <f>IF(AG37="","",VLOOKUP(AG37,'④【再開】シフト記号表（記載例）【通所】'!$C$6:$K$35,9,FALSE))</f>
        <v/>
      </c>
      <c r="AH38" s="140" t="str">
        <f>IF(AH37="","",VLOOKUP(AH37,'④【再開】シフト記号表（記載例）【通所】'!$C$6:$K$35,9,FALSE))</f>
        <v/>
      </c>
      <c r="AI38" s="140" t="str">
        <f>IF(AI37="","",VLOOKUP(AI37,'④【再開】シフト記号表（記載例）【通所】'!$C$6:$K$35,9,FALSE))</f>
        <v/>
      </c>
      <c r="AJ38" s="140" t="str">
        <f>IF(AJ37="","",VLOOKUP(AJ37,'④【再開】シフト記号表（記載例）【通所】'!$C$6:$K$35,9,FALSE))</f>
        <v/>
      </c>
      <c r="AK38" s="140" t="str">
        <f>IF(AK37="","",VLOOKUP(AK37,'④【再開】シフト記号表（記載例）【通所】'!$C$6:$K$35,9,FALSE))</f>
        <v/>
      </c>
      <c r="AL38" s="140" t="str">
        <f>IF(AL37="","",VLOOKUP(AL37,'④【再開】シフト記号表（記載例）【通所】'!$C$6:$K$35,9,FALSE))</f>
        <v/>
      </c>
      <c r="AM38" s="140" t="str">
        <f>IF(AM37="","",VLOOKUP(AM37,'④【再開】シフト記号表（記載例）【通所】'!$C$6:$K$35,9,FALSE))</f>
        <v/>
      </c>
      <c r="AN38" s="140" t="str">
        <f>IF(AN37="","",VLOOKUP(AN37,'④【再開】シフト記号表（記載例）【通所】'!$C$6:$K$35,9,FALSE))</f>
        <v/>
      </c>
      <c r="AO38" s="140" t="str">
        <f>IF(AO37="","",VLOOKUP(AO37,'④【再開】シフト記号表（記載例）【通所】'!$C$6:$K$35,9,FALSE))</f>
        <v/>
      </c>
      <c r="AP38" s="140" t="str">
        <f>IF(AP37="","",VLOOKUP(AP37,'④【再開】シフト記号表（記載例）【通所】'!$C$6:$K$35,9,FALSE))</f>
        <v/>
      </c>
      <c r="AQ38" s="140" t="str">
        <f>IF(AQ37="","",VLOOKUP(AQ37,'④【再開】シフト記号表（記載例）【通所】'!$C$6:$K$35,9,FALSE))</f>
        <v/>
      </c>
      <c r="AR38" s="140" t="str">
        <f>IF(AR37="","",VLOOKUP(AR37,'④【再開】シフト記号表（記載例）【通所】'!$C$6:$K$35,9,FALSE))</f>
        <v/>
      </c>
      <c r="AS38" s="140" t="str">
        <f>IF(AS37="","",VLOOKUP(AS37,'④【再開】シフト記号表（記載例）【通所】'!$C$6:$K$35,9,FALSE))</f>
        <v/>
      </c>
      <c r="AT38" s="140" t="str">
        <f>IF(AT37="","",VLOOKUP(AT37,'④【再開】シフト記号表（記載例）【通所】'!$C$6:$K$35,9,FALSE))</f>
        <v/>
      </c>
      <c r="AU38" s="140" t="str">
        <f>IF(AU37="","",VLOOKUP(AU37,'④【再開】シフト記号表（記載例）【通所】'!$C$6:$K$35,9,FALSE))</f>
        <v/>
      </c>
      <c r="AV38" s="140" t="str">
        <f>IF(AV37="","",VLOOKUP(AV37,'④【再開】シフト記号表（記載例）【通所】'!$C$6:$K$35,9,FALSE))</f>
        <v/>
      </c>
      <c r="AW38" s="140" t="str">
        <f>IF(AW37="","",VLOOKUP(AW37,'④【再開】シフト記号表（記載例）【通所】'!$C$6:$K$35,9,FALSE))</f>
        <v/>
      </c>
      <c r="AX38" s="503">
        <f>IF($BB$4="４週",SUM(S38:AT38),IF($BB$4="暦月",SUM(S38:AW38),""))</f>
        <v>0</v>
      </c>
      <c r="AY38" s="504"/>
      <c r="AZ38" s="505">
        <f>IF($BB$4="４週",AX38/4,IF($BB$4="暦月",AX38/($BB$7/7),""))</f>
        <v>0</v>
      </c>
      <c r="BA38" s="506"/>
      <c r="BB38" s="496"/>
      <c r="BC38" s="496"/>
      <c r="BD38" s="496"/>
      <c r="BE38" s="496"/>
      <c r="BF38" s="496"/>
      <c r="BG38" s="497"/>
    </row>
    <row r="39" spans="1:59" s="42" customFormat="1" ht="20.25" customHeight="1" thickBot="1" x14ac:dyDescent="0.25">
      <c r="A39" s="514"/>
      <c r="B39" s="548"/>
      <c r="C39" s="548"/>
      <c r="D39" s="548"/>
      <c r="E39" s="548"/>
      <c r="F39" s="590"/>
      <c r="G39" s="211">
        <f>B37</f>
        <v>0</v>
      </c>
      <c r="H39" s="591"/>
      <c r="I39" s="592"/>
      <c r="J39" s="593"/>
      <c r="K39" s="543"/>
      <c r="L39" s="543"/>
      <c r="M39" s="543"/>
      <c r="N39" s="543"/>
      <c r="O39" s="594"/>
      <c r="P39" s="536" t="s">
        <v>300</v>
      </c>
      <c r="Q39" s="537"/>
      <c r="R39" s="538"/>
      <c r="S39" s="142" t="str">
        <f>IF(S37="","",VLOOKUP(S37,'④【再開】シフト記号表（記載例）【通所】'!$C$6:$U$35,19,FALSE))</f>
        <v/>
      </c>
      <c r="T39" s="142" t="str">
        <f>IF(T37="","",VLOOKUP(T37,'④【再開】シフト記号表（記載例）【通所】'!$C$6:$U$35,19,FALSE))</f>
        <v/>
      </c>
      <c r="U39" s="142" t="str">
        <f>IF(U37="","",VLOOKUP(U37,'④【再開】シフト記号表（記載例）【通所】'!$C$6:$U$35,19,FALSE))</f>
        <v/>
      </c>
      <c r="V39" s="142" t="str">
        <f>IF(V37="","",VLOOKUP(V37,'④【再開】シフト記号表（記載例）【通所】'!$C$6:$U$35,19,FALSE))</f>
        <v/>
      </c>
      <c r="W39" s="142" t="str">
        <f>IF(W37="","",VLOOKUP(W37,'④【再開】シフト記号表（記載例）【通所】'!$C$6:$U$35,19,FALSE))</f>
        <v/>
      </c>
      <c r="X39" s="142" t="str">
        <f>IF(X37="","",VLOOKUP(X37,'④【再開】シフト記号表（記載例）【通所】'!$C$6:$U$35,19,FALSE))</f>
        <v/>
      </c>
      <c r="Y39" s="142" t="str">
        <f>IF(Y37="","",VLOOKUP(Y37,'④【再開】シフト記号表（記載例）【通所】'!$C$6:$U$35,19,FALSE))</f>
        <v/>
      </c>
      <c r="Z39" s="142" t="str">
        <f>IF(Z37="","",VLOOKUP(Z37,'④【再開】シフト記号表（記載例）【通所】'!$C$6:$U$35,19,FALSE))</f>
        <v/>
      </c>
      <c r="AA39" s="142" t="str">
        <f>IF(AA37="","",VLOOKUP(AA37,'④【再開】シフト記号表（記載例）【通所】'!$C$6:$U$35,19,FALSE))</f>
        <v/>
      </c>
      <c r="AB39" s="142" t="str">
        <f>IF(AB37="","",VLOOKUP(AB37,'④【再開】シフト記号表（記載例）【通所】'!$C$6:$U$35,19,FALSE))</f>
        <v/>
      </c>
      <c r="AC39" s="142" t="str">
        <f>IF(AC37="","",VLOOKUP(AC37,'④【再開】シフト記号表（記載例）【通所】'!$C$6:$U$35,19,FALSE))</f>
        <v/>
      </c>
      <c r="AD39" s="142" t="str">
        <f>IF(AD37="","",VLOOKUP(AD37,'④【再開】シフト記号表（記載例）【通所】'!$C$6:$U$35,19,FALSE))</f>
        <v/>
      </c>
      <c r="AE39" s="142" t="str">
        <f>IF(AE37="","",VLOOKUP(AE37,'④【再開】シフト記号表（記載例）【通所】'!$C$6:$U$35,19,FALSE))</f>
        <v/>
      </c>
      <c r="AF39" s="142" t="str">
        <f>IF(AF37="","",VLOOKUP(AF37,'④【再開】シフト記号表（記載例）【通所】'!$C$6:$U$35,19,FALSE))</f>
        <v/>
      </c>
      <c r="AG39" s="142" t="str">
        <f>IF(AG37="","",VLOOKUP(AG37,'④【再開】シフト記号表（記載例）【通所】'!$C$6:$U$35,19,FALSE))</f>
        <v/>
      </c>
      <c r="AH39" s="142" t="str">
        <f>IF(AH37="","",VLOOKUP(AH37,'④【再開】シフト記号表（記載例）【通所】'!$C$6:$U$35,19,FALSE))</f>
        <v/>
      </c>
      <c r="AI39" s="142" t="str">
        <f>IF(AI37="","",VLOOKUP(AI37,'④【再開】シフト記号表（記載例）【通所】'!$C$6:$U$35,19,FALSE))</f>
        <v/>
      </c>
      <c r="AJ39" s="142" t="str">
        <f>IF(AJ37="","",VLOOKUP(AJ37,'④【再開】シフト記号表（記載例）【通所】'!$C$6:$U$35,19,FALSE))</f>
        <v/>
      </c>
      <c r="AK39" s="142" t="str">
        <f>IF(AK37="","",VLOOKUP(AK37,'④【再開】シフト記号表（記載例）【通所】'!$C$6:$U$35,19,FALSE))</f>
        <v/>
      </c>
      <c r="AL39" s="142" t="str">
        <f>IF(AL37="","",VLOOKUP(AL37,'④【再開】シフト記号表（記載例）【通所】'!$C$6:$U$35,19,FALSE))</f>
        <v/>
      </c>
      <c r="AM39" s="142" t="str">
        <f>IF(AM37="","",VLOOKUP(AM37,'④【再開】シフト記号表（記載例）【通所】'!$C$6:$U$35,19,FALSE))</f>
        <v/>
      </c>
      <c r="AN39" s="142" t="str">
        <f>IF(AN37="","",VLOOKUP(AN37,'④【再開】シフト記号表（記載例）【通所】'!$C$6:$U$35,19,FALSE))</f>
        <v/>
      </c>
      <c r="AO39" s="142" t="str">
        <f>IF(AO37="","",VLOOKUP(AO37,'④【再開】シフト記号表（記載例）【通所】'!$C$6:$U$35,19,FALSE))</f>
        <v/>
      </c>
      <c r="AP39" s="142" t="str">
        <f>IF(AP37="","",VLOOKUP(AP37,'④【再開】シフト記号表（記載例）【通所】'!$C$6:$U$35,19,FALSE))</f>
        <v/>
      </c>
      <c r="AQ39" s="142" t="str">
        <f>IF(AQ37="","",VLOOKUP(AQ37,'④【再開】シフト記号表（記載例）【通所】'!$C$6:$U$35,19,FALSE))</f>
        <v/>
      </c>
      <c r="AR39" s="142" t="str">
        <f>IF(AR37="","",VLOOKUP(AR37,'④【再開】シフト記号表（記載例）【通所】'!$C$6:$U$35,19,FALSE))</f>
        <v/>
      </c>
      <c r="AS39" s="142" t="str">
        <f>IF(AS37="","",VLOOKUP(AS37,'④【再開】シフト記号表（記載例）【通所】'!$C$6:$U$35,19,FALSE))</f>
        <v/>
      </c>
      <c r="AT39" s="142" t="str">
        <f>IF(AT37="","",VLOOKUP(AT37,'④【再開】シフト記号表（記載例）【通所】'!$C$6:$U$35,19,FALSE))</f>
        <v/>
      </c>
      <c r="AU39" s="142" t="str">
        <f>IF(AU37="","",VLOOKUP(AU37,'④【再開】シフト記号表（記載例）【通所】'!$C$6:$U$35,19,FALSE))</f>
        <v/>
      </c>
      <c r="AV39" s="142" t="str">
        <f>IF(AV37="","",VLOOKUP(AV37,'④【再開】シフト記号表（記載例）【通所】'!$C$6:$U$35,19,FALSE))</f>
        <v/>
      </c>
      <c r="AW39" s="142" t="str">
        <f>IF(AW37="","",VLOOKUP(AW37,'④【再開】シフト記号表（記載例）【通所】'!$C$6:$U$35,19,FALSE))</f>
        <v/>
      </c>
      <c r="AX39" s="539">
        <f>IF($BB$4="４週",SUM(S39:AT39),IF($BB$4="暦月",SUM(S39:AW39),""))</f>
        <v>0</v>
      </c>
      <c r="AY39" s="540"/>
      <c r="AZ39" s="541">
        <f>IF($BB$4="４週",AX39/4,IF($BB$4="暦月",AX39/($BB$7/7),""))</f>
        <v>0</v>
      </c>
      <c r="BA39" s="542"/>
      <c r="BB39" s="534"/>
      <c r="BC39" s="534"/>
      <c r="BD39" s="534"/>
      <c r="BE39" s="534"/>
      <c r="BF39" s="534"/>
      <c r="BG39" s="535"/>
    </row>
    <row r="40" spans="1:59" s="42" customFormat="1" ht="20.25" customHeight="1" x14ac:dyDescent="0.2">
      <c r="A40" s="514">
        <v>9</v>
      </c>
      <c r="B40" s="524"/>
      <c r="C40" s="524"/>
      <c r="D40" s="524"/>
      <c r="E40" s="524"/>
      <c r="F40" s="581"/>
      <c r="G40" s="210"/>
      <c r="H40" s="583"/>
      <c r="I40" s="584"/>
      <c r="J40" s="587"/>
      <c r="K40" s="516"/>
      <c r="L40" s="516"/>
      <c r="M40" s="516"/>
      <c r="N40" s="516"/>
      <c r="O40" s="588"/>
      <c r="P40" s="529" t="s">
        <v>301</v>
      </c>
      <c r="Q40" s="530"/>
      <c r="R40" s="531"/>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532"/>
      <c r="AY40" s="533"/>
      <c r="AZ40" s="492"/>
      <c r="BA40" s="493"/>
      <c r="BB40" s="494"/>
      <c r="BC40" s="494"/>
      <c r="BD40" s="494"/>
      <c r="BE40" s="494"/>
      <c r="BF40" s="494"/>
      <c r="BG40" s="495"/>
    </row>
    <row r="41" spans="1:59" s="42" customFormat="1" ht="20.25" customHeight="1" x14ac:dyDescent="0.2">
      <c r="A41" s="514"/>
      <c r="B41" s="524"/>
      <c r="C41" s="524"/>
      <c r="D41" s="524"/>
      <c r="E41" s="524"/>
      <c r="F41" s="581"/>
      <c r="G41" s="210"/>
      <c r="H41" s="583"/>
      <c r="I41" s="584"/>
      <c r="J41" s="587"/>
      <c r="K41" s="516"/>
      <c r="L41" s="516"/>
      <c r="M41" s="516"/>
      <c r="N41" s="516"/>
      <c r="O41" s="588"/>
      <c r="P41" s="500" t="s">
        <v>304</v>
      </c>
      <c r="Q41" s="501"/>
      <c r="R41" s="502"/>
      <c r="S41" s="140" t="str">
        <f>IF(S40="","",VLOOKUP(S40,'④【再開】シフト記号表（記載例）【通所】'!$C$6:$K$35,9,FALSE))</f>
        <v/>
      </c>
      <c r="T41" s="140" t="str">
        <f>IF(T40="","",VLOOKUP(T40,'④【再開】シフト記号表（記載例）【通所】'!$C$6:$K$35,9,FALSE))</f>
        <v/>
      </c>
      <c r="U41" s="140" t="str">
        <f>IF(U40="","",VLOOKUP(U40,'④【再開】シフト記号表（記載例）【通所】'!$C$6:$K$35,9,FALSE))</f>
        <v/>
      </c>
      <c r="V41" s="140" t="str">
        <f>IF(V40="","",VLOOKUP(V40,'④【再開】シフト記号表（記載例）【通所】'!$C$6:$K$35,9,FALSE))</f>
        <v/>
      </c>
      <c r="W41" s="140" t="str">
        <f>IF(W40="","",VLOOKUP(W40,'④【再開】シフト記号表（記載例）【通所】'!$C$6:$K$35,9,FALSE))</f>
        <v/>
      </c>
      <c r="X41" s="140" t="str">
        <f>IF(X40="","",VLOOKUP(X40,'④【再開】シフト記号表（記載例）【通所】'!$C$6:$K$35,9,FALSE))</f>
        <v/>
      </c>
      <c r="Y41" s="140" t="str">
        <f>IF(Y40="","",VLOOKUP(Y40,'④【再開】シフト記号表（記載例）【通所】'!$C$6:$K$35,9,FALSE))</f>
        <v/>
      </c>
      <c r="Z41" s="140" t="str">
        <f>IF(Z40="","",VLOOKUP(Z40,'④【再開】シフト記号表（記載例）【通所】'!$C$6:$K$35,9,FALSE))</f>
        <v/>
      </c>
      <c r="AA41" s="140" t="str">
        <f>IF(AA40="","",VLOOKUP(AA40,'④【再開】シフト記号表（記載例）【通所】'!$C$6:$K$35,9,FALSE))</f>
        <v/>
      </c>
      <c r="AB41" s="140" t="str">
        <f>IF(AB40="","",VLOOKUP(AB40,'④【再開】シフト記号表（記載例）【通所】'!$C$6:$K$35,9,FALSE))</f>
        <v/>
      </c>
      <c r="AC41" s="140" t="str">
        <f>IF(AC40="","",VLOOKUP(AC40,'④【再開】シフト記号表（記載例）【通所】'!$C$6:$K$35,9,FALSE))</f>
        <v/>
      </c>
      <c r="AD41" s="140" t="str">
        <f>IF(AD40="","",VLOOKUP(AD40,'④【再開】シフト記号表（記載例）【通所】'!$C$6:$K$35,9,FALSE))</f>
        <v/>
      </c>
      <c r="AE41" s="140" t="str">
        <f>IF(AE40="","",VLOOKUP(AE40,'④【再開】シフト記号表（記載例）【通所】'!$C$6:$K$35,9,FALSE))</f>
        <v/>
      </c>
      <c r="AF41" s="140" t="str">
        <f>IF(AF40="","",VLOOKUP(AF40,'④【再開】シフト記号表（記載例）【通所】'!$C$6:$K$35,9,FALSE))</f>
        <v/>
      </c>
      <c r="AG41" s="140" t="str">
        <f>IF(AG40="","",VLOOKUP(AG40,'④【再開】シフト記号表（記載例）【通所】'!$C$6:$K$35,9,FALSE))</f>
        <v/>
      </c>
      <c r="AH41" s="140" t="str">
        <f>IF(AH40="","",VLOOKUP(AH40,'④【再開】シフト記号表（記載例）【通所】'!$C$6:$K$35,9,FALSE))</f>
        <v/>
      </c>
      <c r="AI41" s="140" t="str">
        <f>IF(AI40="","",VLOOKUP(AI40,'④【再開】シフト記号表（記載例）【通所】'!$C$6:$K$35,9,FALSE))</f>
        <v/>
      </c>
      <c r="AJ41" s="140" t="str">
        <f>IF(AJ40="","",VLOOKUP(AJ40,'④【再開】シフト記号表（記載例）【通所】'!$C$6:$K$35,9,FALSE))</f>
        <v/>
      </c>
      <c r="AK41" s="140" t="str">
        <f>IF(AK40="","",VLOOKUP(AK40,'④【再開】シフト記号表（記載例）【通所】'!$C$6:$K$35,9,FALSE))</f>
        <v/>
      </c>
      <c r="AL41" s="140" t="str">
        <f>IF(AL40="","",VLOOKUP(AL40,'④【再開】シフト記号表（記載例）【通所】'!$C$6:$K$35,9,FALSE))</f>
        <v/>
      </c>
      <c r="AM41" s="140" t="str">
        <f>IF(AM40="","",VLOOKUP(AM40,'④【再開】シフト記号表（記載例）【通所】'!$C$6:$K$35,9,FALSE))</f>
        <v/>
      </c>
      <c r="AN41" s="140" t="str">
        <f>IF(AN40="","",VLOOKUP(AN40,'④【再開】シフト記号表（記載例）【通所】'!$C$6:$K$35,9,FALSE))</f>
        <v/>
      </c>
      <c r="AO41" s="140" t="str">
        <f>IF(AO40="","",VLOOKUP(AO40,'④【再開】シフト記号表（記載例）【通所】'!$C$6:$K$35,9,FALSE))</f>
        <v/>
      </c>
      <c r="AP41" s="140" t="str">
        <f>IF(AP40="","",VLOOKUP(AP40,'④【再開】シフト記号表（記載例）【通所】'!$C$6:$K$35,9,FALSE))</f>
        <v/>
      </c>
      <c r="AQ41" s="140" t="str">
        <f>IF(AQ40="","",VLOOKUP(AQ40,'④【再開】シフト記号表（記載例）【通所】'!$C$6:$K$35,9,FALSE))</f>
        <v/>
      </c>
      <c r="AR41" s="140" t="str">
        <f>IF(AR40="","",VLOOKUP(AR40,'④【再開】シフト記号表（記載例）【通所】'!$C$6:$K$35,9,FALSE))</f>
        <v/>
      </c>
      <c r="AS41" s="140" t="str">
        <f>IF(AS40="","",VLOOKUP(AS40,'④【再開】シフト記号表（記載例）【通所】'!$C$6:$K$35,9,FALSE))</f>
        <v/>
      </c>
      <c r="AT41" s="140" t="str">
        <f>IF(AT40="","",VLOOKUP(AT40,'④【再開】シフト記号表（記載例）【通所】'!$C$6:$K$35,9,FALSE))</f>
        <v/>
      </c>
      <c r="AU41" s="140" t="str">
        <f>IF(AU40="","",VLOOKUP(AU40,'④【再開】シフト記号表（記載例）【通所】'!$C$6:$K$35,9,FALSE))</f>
        <v/>
      </c>
      <c r="AV41" s="140" t="str">
        <f>IF(AV40="","",VLOOKUP(AV40,'④【再開】シフト記号表（記載例）【通所】'!$C$6:$K$35,9,FALSE))</f>
        <v/>
      </c>
      <c r="AW41" s="140" t="str">
        <f>IF(AW40="","",VLOOKUP(AW40,'④【再開】シフト記号表（記載例）【通所】'!$C$6:$K$35,9,FALSE))</f>
        <v/>
      </c>
      <c r="AX41" s="503">
        <f>IF($BB$4="４週",SUM(S41:AT41),IF($BB$4="暦月",SUM(S41:AW41),""))</f>
        <v>0</v>
      </c>
      <c r="AY41" s="504"/>
      <c r="AZ41" s="505">
        <f>IF($BB$4="４週",AX41/4,IF($BB$4="暦月",AX41/($BB$7/7),""))</f>
        <v>0</v>
      </c>
      <c r="BA41" s="506"/>
      <c r="BB41" s="496"/>
      <c r="BC41" s="496"/>
      <c r="BD41" s="496"/>
      <c r="BE41" s="496"/>
      <c r="BF41" s="496"/>
      <c r="BG41" s="497"/>
    </row>
    <row r="42" spans="1:59" s="42" customFormat="1" ht="20.25" customHeight="1" thickBot="1" x14ac:dyDescent="0.25">
      <c r="A42" s="514"/>
      <c r="B42" s="548"/>
      <c r="C42" s="548"/>
      <c r="D42" s="548"/>
      <c r="E42" s="548"/>
      <c r="F42" s="590"/>
      <c r="G42" s="211">
        <f>B40</f>
        <v>0</v>
      </c>
      <c r="H42" s="591"/>
      <c r="I42" s="592"/>
      <c r="J42" s="593"/>
      <c r="K42" s="543"/>
      <c r="L42" s="543"/>
      <c r="M42" s="543"/>
      <c r="N42" s="543"/>
      <c r="O42" s="594"/>
      <c r="P42" s="536" t="s">
        <v>300</v>
      </c>
      <c r="Q42" s="537"/>
      <c r="R42" s="538"/>
      <c r="S42" s="142" t="str">
        <f>IF(S40="","",VLOOKUP(S40,'④【再開】シフト記号表（記載例）【通所】'!$C$6:$U$35,19,FALSE))</f>
        <v/>
      </c>
      <c r="T42" s="142" t="str">
        <f>IF(T40="","",VLOOKUP(T40,'④【再開】シフト記号表（記載例）【通所】'!$C$6:$U$35,19,FALSE))</f>
        <v/>
      </c>
      <c r="U42" s="142" t="str">
        <f>IF(U40="","",VLOOKUP(U40,'④【再開】シフト記号表（記載例）【通所】'!$C$6:$U$35,19,FALSE))</f>
        <v/>
      </c>
      <c r="V42" s="142" t="str">
        <f>IF(V40="","",VLOOKUP(V40,'④【再開】シフト記号表（記載例）【通所】'!$C$6:$U$35,19,FALSE))</f>
        <v/>
      </c>
      <c r="W42" s="142" t="str">
        <f>IF(W40="","",VLOOKUP(W40,'④【再開】シフト記号表（記載例）【通所】'!$C$6:$U$35,19,FALSE))</f>
        <v/>
      </c>
      <c r="X42" s="142" t="str">
        <f>IF(X40="","",VLOOKUP(X40,'④【再開】シフト記号表（記載例）【通所】'!$C$6:$U$35,19,FALSE))</f>
        <v/>
      </c>
      <c r="Y42" s="142" t="str">
        <f>IF(Y40="","",VLOOKUP(Y40,'④【再開】シフト記号表（記載例）【通所】'!$C$6:$U$35,19,FALSE))</f>
        <v/>
      </c>
      <c r="Z42" s="142" t="str">
        <f>IF(Z40="","",VLOOKUP(Z40,'④【再開】シフト記号表（記載例）【通所】'!$C$6:$U$35,19,FALSE))</f>
        <v/>
      </c>
      <c r="AA42" s="142" t="str">
        <f>IF(AA40="","",VLOOKUP(AA40,'④【再開】シフト記号表（記載例）【通所】'!$C$6:$U$35,19,FALSE))</f>
        <v/>
      </c>
      <c r="AB42" s="142" t="str">
        <f>IF(AB40="","",VLOOKUP(AB40,'④【再開】シフト記号表（記載例）【通所】'!$C$6:$U$35,19,FALSE))</f>
        <v/>
      </c>
      <c r="AC42" s="142" t="str">
        <f>IF(AC40="","",VLOOKUP(AC40,'④【再開】シフト記号表（記載例）【通所】'!$C$6:$U$35,19,FALSE))</f>
        <v/>
      </c>
      <c r="AD42" s="142" t="str">
        <f>IF(AD40="","",VLOOKUP(AD40,'④【再開】シフト記号表（記載例）【通所】'!$C$6:$U$35,19,FALSE))</f>
        <v/>
      </c>
      <c r="AE42" s="142" t="str">
        <f>IF(AE40="","",VLOOKUP(AE40,'④【再開】シフト記号表（記載例）【通所】'!$C$6:$U$35,19,FALSE))</f>
        <v/>
      </c>
      <c r="AF42" s="142" t="str">
        <f>IF(AF40="","",VLOOKUP(AF40,'④【再開】シフト記号表（記載例）【通所】'!$C$6:$U$35,19,FALSE))</f>
        <v/>
      </c>
      <c r="AG42" s="142" t="str">
        <f>IF(AG40="","",VLOOKUP(AG40,'④【再開】シフト記号表（記載例）【通所】'!$C$6:$U$35,19,FALSE))</f>
        <v/>
      </c>
      <c r="AH42" s="142" t="str">
        <f>IF(AH40="","",VLOOKUP(AH40,'④【再開】シフト記号表（記載例）【通所】'!$C$6:$U$35,19,FALSE))</f>
        <v/>
      </c>
      <c r="AI42" s="142" t="str">
        <f>IF(AI40="","",VLOOKUP(AI40,'④【再開】シフト記号表（記載例）【通所】'!$C$6:$U$35,19,FALSE))</f>
        <v/>
      </c>
      <c r="AJ42" s="142" t="str">
        <f>IF(AJ40="","",VLOOKUP(AJ40,'④【再開】シフト記号表（記載例）【通所】'!$C$6:$U$35,19,FALSE))</f>
        <v/>
      </c>
      <c r="AK42" s="142" t="str">
        <f>IF(AK40="","",VLOOKUP(AK40,'④【再開】シフト記号表（記載例）【通所】'!$C$6:$U$35,19,FALSE))</f>
        <v/>
      </c>
      <c r="AL42" s="142" t="str">
        <f>IF(AL40="","",VLOOKUP(AL40,'④【再開】シフト記号表（記載例）【通所】'!$C$6:$U$35,19,FALSE))</f>
        <v/>
      </c>
      <c r="AM42" s="142" t="str">
        <f>IF(AM40="","",VLOOKUP(AM40,'④【再開】シフト記号表（記載例）【通所】'!$C$6:$U$35,19,FALSE))</f>
        <v/>
      </c>
      <c r="AN42" s="142" t="str">
        <f>IF(AN40="","",VLOOKUP(AN40,'④【再開】シフト記号表（記載例）【通所】'!$C$6:$U$35,19,FALSE))</f>
        <v/>
      </c>
      <c r="AO42" s="142" t="str">
        <f>IF(AO40="","",VLOOKUP(AO40,'④【再開】シフト記号表（記載例）【通所】'!$C$6:$U$35,19,FALSE))</f>
        <v/>
      </c>
      <c r="AP42" s="142" t="str">
        <f>IF(AP40="","",VLOOKUP(AP40,'④【再開】シフト記号表（記載例）【通所】'!$C$6:$U$35,19,FALSE))</f>
        <v/>
      </c>
      <c r="AQ42" s="142" t="str">
        <f>IF(AQ40="","",VLOOKUP(AQ40,'④【再開】シフト記号表（記載例）【通所】'!$C$6:$U$35,19,FALSE))</f>
        <v/>
      </c>
      <c r="AR42" s="142" t="str">
        <f>IF(AR40="","",VLOOKUP(AR40,'④【再開】シフト記号表（記載例）【通所】'!$C$6:$U$35,19,FALSE))</f>
        <v/>
      </c>
      <c r="AS42" s="142" t="str">
        <f>IF(AS40="","",VLOOKUP(AS40,'④【再開】シフト記号表（記載例）【通所】'!$C$6:$U$35,19,FALSE))</f>
        <v/>
      </c>
      <c r="AT42" s="142" t="str">
        <f>IF(AT40="","",VLOOKUP(AT40,'④【再開】シフト記号表（記載例）【通所】'!$C$6:$U$35,19,FALSE))</f>
        <v/>
      </c>
      <c r="AU42" s="142" t="str">
        <f>IF(AU40="","",VLOOKUP(AU40,'④【再開】シフト記号表（記載例）【通所】'!$C$6:$U$35,19,FALSE))</f>
        <v/>
      </c>
      <c r="AV42" s="142" t="str">
        <f>IF(AV40="","",VLOOKUP(AV40,'④【再開】シフト記号表（記載例）【通所】'!$C$6:$U$35,19,FALSE))</f>
        <v/>
      </c>
      <c r="AW42" s="142" t="str">
        <f>IF(AW40="","",VLOOKUP(AW40,'④【再開】シフト記号表（記載例）【通所】'!$C$6:$U$35,19,FALSE))</f>
        <v/>
      </c>
      <c r="AX42" s="539">
        <f>IF($BB$4="４週",SUM(S42:AT42),IF($BB$4="暦月",SUM(S42:AW42),""))</f>
        <v>0</v>
      </c>
      <c r="AY42" s="540"/>
      <c r="AZ42" s="541">
        <f>IF($BB$4="４週",AX42/4,IF($BB$4="暦月",AX42/($BB$7/7),""))</f>
        <v>0</v>
      </c>
      <c r="BA42" s="542"/>
      <c r="BB42" s="534"/>
      <c r="BC42" s="534"/>
      <c r="BD42" s="534"/>
      <c r="BE42" s="534"/>
      <c r="BF42" s="534"/>
      <c r="BG42" s="535"/>
    </row>
    <row r="43" spans="1:59" s="42" customFormat="1" ht="20.25" customHeight="1" x14ac:dyDescent="0.2">
      <c r="A43" s="514">
        <v>10</v>
      </c>
      <c r="B43" s="524"/>
      <c r="C43" s="524"/>
      <c r="D43" s="524"/>
      <c r="E43" s="524"/>
      <c r="F43" s="581"/>
      <c r="G43" s="210"/>
      <c r="H43" s="583"/>
      <c r="I43" s="584"/>
      <c r="J43" s="587"/>
      <c r="K43" s="516"/>
      <c r="L43" s="516"/>
      <c r="M43" s="516"/>
      <c r="N43" s="516"/>
      <c r="O43" s="588"/>
      <c r="P43" s="529" t="s">
        <v>301</v>
      </c>
      <c r="Q43" s="530"/>
      <c r="R43" s="531"/>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532"/>
      <c r="AY43" s="533"/>
      <c r="AZ43" s="492"/>
      <c r="BA43" s="493"/>
      <c r="BB43" s="494"/>
      <c r="BC43" s="494"/>
      <c r="BD43" s="494"/>
      <c r="BE43" s="494"/>
      <c r="BF43" s="494"/>
      <c r="BG43" s="495"/>
    </row>
    <row r="44" spans="1:59" s="42" customFormat="1" ht="20.25" customHeight="1" x14ac:dyDescent="0.2">
      <c r="A44" s="514"/>
      <c r="B44" s="524"/>
      <c r="C44" s="524"/>
      <c r="D44" s="524"/>
      <c r="E44" s="524"/>
      <c r="F44" s="581"/>
      <c r="G44" s="210"/>
      <c r="H44" s="583"/>
      <c r="I44" s="584"/>
      <c r="J44" s="587"/>
      <c r="K44" s="516"/>
      <c r="L44" s="516"/>
      <c r="M44" s="516"/>
      <c r="N44" s="516"/>
      <c r="O44" s="588"/>
      <c r="P44" s="500" t="s">
        <v>304</v>
      </c>
      <c r="Q44" s="501"/>
      <c r="R44" s="502"/>
      <c r="S44" s="140" t="str">
        <f>IF(S43="","",VLOOKUP(S43,'④【再開】シフト記号表（記載例）【通所】'!$C$6:$K$35,9,FALSE))</f>
        <v/>
      </c>
      <c r="T44" s="140" t="str">
        <f>IF(T43="","",VLOOKUP(T43,'④【再開】シフト記号表（記載例）【通所】'!$C$6:$K$35,9,FALSE))</f>
        <v/>
      </c>
      <c r="U44" s="140" t="str">
        <f>IF(U43="","",VLOOKUP(U43,'④【再開】シフト記号表（記載例）【通所】'!$C$6:$K$35,9,FALSE))</f>
        <v/>
      </c>
      <c r="V44" s="140" t="str">
        <f>IF(V43="","",VLOOKUP(V43,'④【再開】シフト記号表（記載例）【通所】'!$C$6:$K$35,9,FALSE))</f>
        <v/>
      </c>
      <c r="W44" s="140" t="str">
        <f>IF(W43="","",VLOOKUP(W43,'④【再開】シフト記号表（記載例）【通所】'!$C$6:$K$35,9,FALSE))</f>
        <v/>
      </c>
      <c r="X44" s="140" t="str">
        <f>IF(X43="","",VLOOKUP(X43,'④【再開】シフト記号表（記載例）【通所】'!$C$6:$K$35,9,FALSE))</f>
        <v/>
      </c>
      <c r="Y44" s="140" t="str">
        <f>IF(Y43="","",VLOOKUP(Y43,'④【再開】シフト記号表（記載例）【通所】'!$C$6:$K$35,9,FALSE))</f>
        <v/>
      </c>
      <c r="Z44" s="140" t="str">
        <f>IF(Z43="","",VLOOKUP(Z43,'④【再開】シフト記号表（記載例）【通所】'!$C$6:$K$35,9,FALSE))</f>
        <v/>
      </c>
      <c r="AA44" s="140" t="str">
        <f>IF(AA43="","",VLOOKUP(AA43,'④【再開】シフト記号表（記載例）【通所】'!$C$6:$K$35,9,FALSE))</f>
        <v/>
      </c>
      <c r="AB44" s="140" t="str">
        <f>IF(AB43="","",VLOOKUP(AB43,'④【再開】シフト記号表（記載例）【通所】'!$C$6:$K$35,9,FALSE))</f>
        <v/>
      </c>
      <c r="AC44" s="140" t="str">
        <f>IF(AC43="","",VLOOKUP(AC43,'④【再開】シフト記号表（記載例）【通所】'!$C$6:$K$35,9,FALSE))</f>
        <v/>
      </c>
      <c r="AD44" s="140" t="str">
        <f>IF(AD43="","",VLOOKUP(AD43,'④【再開】シフト記号表（記載例）【通所】'!$C$6:$K$35,9,FALSE))</f>
        <v/>
      </c>
      <c r="AE44" s="140" t="str">
        <f>IF(AE43="","",VLOOKUP(AE43,'④【再開】シフト記号表（記載例）【通所】'!$C$6:$K$35,9,FALSE))</f>
        <v/>
      </c>
      <c r="AF44" s="140" t="str">
        <f>IF(AF43="","",VLOOKUP(AF43,'④【再開】シフト記号表（記載例）【通所】'!$C$6:$K$35,9,FALSE))</f>
        <v/>
      </c>
      <c r="AG44" s="140" t="str">
        <f>IF(AG43="","",VLOOKUP(AG43,'④【再開】シフト記号表（記載例）【通所】'!$C$6:$K$35,9,FALSE))</f>
        <v/>
      </c>
      <c r="AH44" s="140" t="str">
        <f>IF(AH43="","",VLOOKUP(AH43,'④【再開】シフト記号表（記載例）【通所】'!$C$6:$K$35,9,FALSE))</f>
        <v/>
      </c>
      <c r="AI44" s="140" t="str">
        <f>IF(AI43="","",VLOOKUP(AI43,'④【再開】シフト記号表（記載例）【通所】'!$C$6:$K$35,9,FALSE))</f>
        <v/>
      </c>
      <c r="AJ44" s="140" t="str">
        <f>IF(AJ43="","",VLOOKUP(AJ43,'④【再開】シフト記号表（記載例）【通所】'!$C$6:$K$35,9,FALSE))</f>
        <v/>
      </c>
      <c r="AK44" s="140" t="str">
        <f>IF(AK43="","",VLOOKUP(AK43,'④【再開】シフト記号表（記載例）【通所】'!$C$6:$K$35,9,FALSE))</f>
        <v/>
      </c>
      <c r="AL44" s="140" t="str">
        <f>IF(AL43="","",VLOOKUP(AL43,'④【再開】シフト記号表（記載例）【通所】'!$C$6:$K$35,9,FALSE))</f>
        <v/>
      </c>
      <c r="AM44" s="140" t="str">
        <f>IF(AM43="","",VLOOKUP(AM43,'④【再開】シフト記号表（記載例）【通所】'!$C$6:$K$35,9,FALSE))</f>
        <v/>
      </c>
      <c r="AN44" s="140" t="str">
        <f>IF(AN43="","",VLOOKUP(AN43,'④【再開】シフト記号表（記載例）【通所】'!$C$6:$K$35,9,FALSE))</f>
        <v/>
      </c>
      <c r="AO44" s="140" t="str">
        <f>IF(AO43="","",VLOOKUP(AO43,'④【再開】シフト記号表（記載例）【通所】'!$C$6:$K$35,9,FALSE))</f>
        <v/>
      </c>
      <c r="AP44" s="140" t="str">
        <f>IF(AP43="","",VLOOKUP(AP43,'④【再開】シフト記号表（記載例）【通所】'!$C$6:$K$35,9,FALSE))</f>
        <v/>
      </c>
      <c r="AQ44" s="140" t="str">
        <f>IF(AQ43="","",VLOOKUP(AQ43,'④【再開】シフト記号表（記載例）【通所】'!$C$6:$K$35,9,FALSE))</f>
        <v/>
      </c>
      <c r="AR44" s="140" t="str">
        <f>IF(AR43="","",VLOOKUP(AR43,'④【再開】シフト記号表（記載例）【通所】'!$C$6:$K$35,9,FALSE))</f>
        <v/>
      </c>
      <c r="AS44" s="140" t="str">
        <f>IF(AS43="","",VLOOKUP(AS43,'④【再開】シフト記号表（記載例）【通所】'!$C$6:$K$35,9,FALSE))</f>
        <v/>
      </c>
      <c r="AT44" s="140" t="str">
        <f>IF(AT43="","",VLOOKUP(AT43,'④【再開】シフト記号表（記載例）【通所】'!$C$6:$K$35,9,FALSE))</f>
        <v/>
      </c>
      <c r="AU44" s="140" t="str">
        <f>IF(AU43="","",VLOOKUP(AU43,'④【再開】シフト記号表（記載例）【通所】'!$C$6:$K$35,9,FALSE))</f>
        <v/>
      </c>
      <c r="AV44" s="140" t="str">
        <f>IF(AV43="","",VLOOKUP(AV43,'④【再開】シフト記号表（記載例）【通所】'!$C$6:$K$35,9,FALSE))</f>
        <v/>
      </c>
      <c r="AW44" s="140" t="str">
        <f>IF(AW43="","",VLOOKUP(AW43,'④【再開】シフト記号表（記載例）【通所】'!$C$6:$K$35,9,FALSE))</f>
        <v/>
      </c>
      <c r="AX44" s="503">
        <f>IF($BB$4="４週",SUM(S44:AT44),IF($BB$4="暦月",SUM(S44:AW44),""))</f>
        <v>0</v>
      </c>
      <c r="AY44" s="504"/>
      <c r="AZ44" s="505">
        <f>IF($BB$4="４週",AX44/4,IF($BB$4="暦月",AX44/($BB$7/7),""))</f>
        <v>0</v>
      </c>
      <c r="BA44" s="506"/>
      <c r="BB44" s="496"/>
      <c r="BC44" s="496"/>
      <c r="BD44" s="496"/>
      <c r="BE44" s="496"/>
      <c r="BF44" s="496"/>
      <c r="BG44" s="497"/>
    </row>
    <row r="45" spans="1:59" s="42" customFormat="1" ht="20.25" customHeight="1" thickBot="1" x14ac:dyDescent="0.25">
      <c r="A45" s="514"/>
      <c r="B45" s="548"/>
      <c r="C45" s="548"/>
      <c r="D45" s="548"/>
      <c r="E45" s="548"/>
      <c r="F45" s="590"/>
      <c r="G45" s="211">
        <f>B43</f>
        <v>0</v>
      </c>
      <c r="H45" s="591"/>
      <c r="I45" s="592"/>
      <c r="J45" s="593"/>
      <c r="K45" s="543"/>
      <c r="L45" s="543"/>
      <c r="M45" s="543"/>
      <c r="N45" s="543"/>
      <c r="O45" s="594"/>
      <c r="P45" s="536" t="s">
        <v>300</v>
      </c>
      <c r="Q45" s="537"/>
      <c r="R45" s="538"/>
      <c r="S45" s="142" t="str">
        <f>IF(S43="","",VLOOKUP(S43,'④【再開】シフト記号表（記載例）【通所】'!$C$6:$U$35,19,FALSE))</f>
        <v/>
      </c>
      <c r="T45" s="142" t="str">
        <f>IF(T43="","",VLOOKUP(T43,'④【再開】シフト記号表（記載例）【通所】'!$C$6:$U$35,19,FALSE))</f>
        <v/>
      </c>
      <c r="U45" s="142" t="str">
        <f>IF(U43="","",VLOOKUP(U43,'④【再開】シフト記号表（記載例）【通所】'!$C$6:$U$35,19,FALSE))</f>
        <v/>
      </c>
      <c r="V45" s="142" t="str">
        <f>IF(V43="","",VLOOKUP(V43,'④【再開】シフト記号表（記載例）【通所】'!$C$6:$U$35,19,FALSE))</f>
        <v/>
      </c>
      <c r="W45" s="142" t="str">
        <f>IF(W43="","",VLOOKUP(W43,'④【再開】シフト記号表（記載例）【通所】'!$C$6:$U$35,19,FALSE))</f>
        <v/>
      </c>
      <c r="X45" s="142" t="str">
        <f>IF(X43="","",VLOOKUP(X43,'④【再開】シフト記号表（記載例）【通所】'!$C$6:$U$35,19,FALSE))</f>
        <v/>
      </c>
      <c r="Y45" s="142" t="str">
        <f>IF(Y43="","",VLOOKUP(Y43,'④【再開】シフト記号表（記載例）【通所】'!$C$6:$U$35,19,FALSE))</f>
        <v/>
      </c>
      <c r="Z45" s="142" t="str">
        <f>IF(Z43="","",VLOOKUP(Z43,'④【再開】シフト記号表（記載例）【通所】'!$C$6:$U$35,19,FALSE))</f>
        <v/>
      </c>
      <c r="AA45" s="142" t="str">
        <f>IF(AA43="","",VLOOKUP(AA43,'④【再開】シフト記号表（記載例）【通所】'!$C$6:$U$35,19,FALSE))</f>
        <v/>
      </c>
      <c r="AB45" s="142" t="str">
        <f>IF(AB43="","",VLOOKUP(AB43,'④【再開】シフト記号表（記載例）【通所】'!$C$6:$U$35,19,FALSE))</f>
        <v/>
      </c>
      <c r="AC45" s="142" t="str">
        <f>IF(AC43="","",VLOOKUP(AC43,'④【再開】シフト記号表（記載例）【通所】'!$C$6:$U$35,19,FALSE))</f>
        <v/>
      </c>
      <c r="AD45" s="142" t="str">
        <f>IF(AD43="","",VLOOKUP(AD43,'④【再開】シフト記号表（記載例）【通所】'!$C$6:$U$35,19,FALSE))</f>
        <v/>
      </c>
      <c r="AE45" s="142" t="str">
        <f>IF(AE43="","",VLOOKUP(AE43,'④【再開】シフト記号表（記載例）【通所】'!$C$6:$U$35,19,FALSE))</f>
        <v/>
      </c>
      <c r="AF45" s="142" t="str">
        <f>IF(AF43="","",VLOOKUP(AF43,'④【再開】シフト記号表（記載例）【通所】'!$C$6:$U$35,19,FALSE))</f>
        <v/>
      </c>
      <c r="AG45" s="142" t="str">
        <f>IF(AG43="","",VLOOKUP(AG43,'④【再開】シフト記号表（記載例）【通所】'!$C$6:$U$35,19,FALSE))</f>
        <v/>
      </c>
      <c r="AH45" s="142" t="str">
        <f>IF(AH43="","",VLOOKUP(AH43,'④【再開】シフト記号表（記載例）【通所】'!$C$6:$U$35,19,FALSE))</f>
        <v/>
      </c>
      <c r="AI45" s="142" t="str">
        <f>IF(AI43="","",VLOOKUP(AI43,'④【再開】シフト記号表（記載例）【通所】'!$C$6:$U$35,19,FALSE))</f>
        <v/>
      </c>
      <c r="AJ45" s="142" t="str">
        <f>IF(AJ43="","",VLOOKUP(AJ43,'④【再開】シフト記号表（記載例）【通所】'!$C$6:$U$35,19,FALSE))</f>
        <v/>
      </c>
      <c r="AK45" s="142" t="str">
        <f>IF(AK43="","",VLOOKUP(AK43,'④【再開】シフト記号表（記載例）【通所】'!$C$6:$U$35,19,FALSE))</f>
        <v/>
      </c>
      <c r="AL45" s="142" t="str">
        <f>IF(AL43="","",VLOOKUP(AL43,'④【再開】シフト記号表（記載例）【通所】'!$C$6:$U$35,19,FALSE))</f>
        <v/>
      </c>
      <c r="AM45" s="142" t="str">
        <f>IF(AM43="","",VLOOKUP(AM43,'④【再開】シフト記号表（記載例）【通所】'!$C$6:$U$35,19,FALSE))</f>
        <v/>
      </c>
      <c r="AN45" s="142" t="str">
        <f>IF(AN43="","",VLOOKUP(AN43,'④【再開】シフト記号表（記載例）【通所】'!$C$6:$U$35,19,FALSE))</f>
        <v/>
      </c>
      <c r="AO45" s="142" t="str">
        <f>IF(AO43="","",VLOOKUP(AO43,'④【再開】シフト記号表（記載例）【通所】'!$C$6:$U$35,19,FALSE))</f>
        <v/>
      </c>
      <c r="AP45" s="142" t="str">
        <f>IF(AP43="","",VLOOKUP(AP43,'④【再開】シフト記号表（記載例）【通所】'!$C$6:$U$35,19,FALSE))</f>
        <v/>
      </c>
      <c r="AQ45" s="142" t="str">
        <f>IF(AQ43="","",VLOOKUP(AQ43,'④【再開】シフト記号表（記載例）【通所】'!$C$6:$U$35,19,FALSE))</f>
        <v/>
      </c>
      <c r="AR45" s="142" t="str">
        <f>IF(AR43="","",VLOOKUP(AR43,'④【再開】シフト記号表（記載例）【通所】'!$C$6:$U$35,19,FALSE))</f>
        <v/>
      </c>
      <c r="AS45" s="142" t="str">
        <f>IF(AS43="","",VLOOKUP(AS43,'④【再開】シフト記号表（記載例）【通所】'!$C$6:$U$35,19,FALSE))</f>
        <v/>
      </c>
      <c r="AT45" s="142" t="str">
        <f>IF(AT43="","",VLOOKUP(AT43,'④【再開】シフト記号表（記載例）【通所】'!$C$6:$U$35,19,FALSE))</f>
        <v/>
      </c>
      <c r="AU45" s="142" t="str">
        <f>IF(AU43="","",VLOOKUP(AU43,'④【再開】シフト記号表（記載例）【通所】'!$C$6:$U$35,19,FALSE))</f>
        <v/>
      </c>
      <c r="AV45" s="142" t="str">
        <f>IF(AV43="","",VLOOKUP(AV43,'④【再開】シフト記号表（記載例）【通所】'!$C$6:$U$35,19,FALSE))</f>
        <v/>
      </c>
      <c r="AW45" s="142" t="str">
        <f>IF(AW43="","",VLOOKUP(AW43,'④【再開】シフト記号表（記載例）【通所】'!$C$6:$U$35,19,FALSE))</f>
        <v/>
      </c>
      <c r="AX45" s="539">
        <f>IF($BB$4="４週",SUM(S45:AT45),IF($BB$4="暦月",SUM(S45:AW45),""))</f>
        <v>0</v>
      </c>
      <c r="AY45" s="540"/>
      <c r="AZ45" s="541">
        <f>IF($BB$4="４週",AX45/4,IF($BB$4="暦月",AX45/($BB$7/7),""))</f>
        <v>0</v>
      </c>
      <c r="BA45" s="542"/>
      <c r="BB45" s="534"/>
      <c r="BC45" s="534"/>
      <c r="BD45" s="534"/>
      <c r="BE45" s="534"/>
      <c r="BF45" s="534"/>
      <c r="BG45" s="535"/>
    </row>
    <row r="46" spans="1:59" s="42" customFormat="1" ht="20.25" customHeight="1" x14ac:dyDescent="0.2">
      <c r="A46" s="514">
        <v>11</v>
      </c>
      <c r="B46" s="524"/>
      <c r="C46" s="524"/>
      <c r="D46" s="524"/>
      <c r="E46" s="524"/>
      <c r="F46" s="581"/>
      <c r="G46" s="210"/>
      <c r="H46" s="583"/>
      <c r="I46" s="584"/>
      <c r="J46" s="587"/>
      <c r="K46" s="516"/>
      <c r="L46" s="516"/>
      <c r="M46" s="516"/>
      <c r="N46" s="516"/>
      <c r="O46" s="588"/>
      <c r="P46" s="529" t="s">
        <v>309</v>
      </c>
      <c r="Q46" s="530"/>
      <c r="R46" s="531"/>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c r="AT46" s="208"/>
      <c r="AU46" s="208"/>
      <c r="AV46" s="208"/>
      <c r="AW46" s="208"/>
      <c r="AX46" s="532"/>
      <c r="AY46" s="533"/>
      <c r="AZ46" s="492"/>
      <c r="BA46" s="493"/>
      <c r="BB46" s="494"/>
      <c r="BC46" s="494"/>
      <c r="BD46" s="494"/>
      <c r="BE46" s="494"/>
      <c r="BF46" s="494"/>
      <c r="BG46" s="495"/>
    </row>
    <row r="47" spans="1:59" s="42" customFormat="1" ht="20.25" customHeight="1" x14ac:dyDescent="0.2">
      <c r="A47" s="514"/>
      <c r="B47" s="524"/>
      <c r="C47" s="524"/>
      <c r="D47" s="524"/>
      <c r="E47" s="524"/>
      <c r="F47" s="581"/>
      <c r="G47" s="210"/>
      <c r="H47" s="583"/>
      <c r="I47" s="584"/>
      <c r="J47" s="587"/>
      <c r="K47" s="516"/>
      <c r="L47" s="516"/>
      <c r="M47" s="516"/>
      <c r="N47" s="516"/>
      <c r="O47" s="588"/>
      <c r="P47" s="500" t="s">
        <v>299</v>
      </c>
      <c r="Q47" s="501"/>
      <c r="R47" s="502"/>
      <c r="S47" s="140" t="str">
        <f>IF(S46="","",VLOOKUP(S46,'④【再開】シフト記号表（記載例）【通所】'!$C$6:$K$35,9,FALSE))</f>
        <v/>
      </c>
      <c r="T47" s="140" t="str">
        <f>IF(T46="","",VLOOKUP(T46,'④【再開】シフト記号表（記載例）【通所】'!$C$6:$K$35,9,FALSE))</f>
        <v/>
      </c>
      <c r="U47" s="140" t="str">
        <f>IF(U46="","",VLOOKUP(U46,'④【再開】シフト記号表（記載例）【通所】'!$C$6:$K$35,9,FALSE))</f>
        <v/>
      </c>
      <c r="V47" s="140" t="str">
        <f>IF(V46="","",VLOOKUP(V46,'④【再開】シフト記号表（記載例）【通所】'!$C$6:$K$35,9,FALSE))</f>
        <v/>
      </c>
      <c r="W47" s="140" t="str">
        <f>IF(W46="","",VLOOKUP(W46,'④【再開】シフト記号表（記載例）【通所】'!$C$6:$K$35,9,FALSE))</f>
        <v/>
      </c>
      <c r="X47" s="140" t="str">
        <f>IF(X46="","",VLOOKUP(X46,'④【再開】シフト記号表（記載例）【通所】'!$C$6:$K$35,9,FALSE))</f>
        <v/>
      </c>
      <c r="Y47" s="140" t="str">
        <f>IF(Y46="","",VLOOKUP(Y46,'④【再開】シフト記号表（記載例）【通所】'!$C$6:$K$35,9,FALSE))</f>
        <v/>
      </c>
      <c r="Z47" s="140" t="str">
        <f>IF(Z46="","",VLOOKUP(Z46,'④【再開】シフト記号表（記載例）【通所】'!$C$6:$K$35,9,FALSE))</f>
        <v/>
      </c>
      <c r="AA47" s="140" t="str">
        <f>IF(AA46="","",VLOOKUP(AA46,'④【再開】シフト記号表（記載例）【通所】'!$C$6:$K$35,9,FALSE))</f>
        <v/>
      </c>
      <c r="AB47" s="140" t="str">
        <f>IF(AB46="","",VLOOKUP(AB46,'④【再開】シフト記号表（記載例）【通所】'!$C$6:$K$35,9,FALSE))</f>
        <v/>
      </c>
      <c r="AC47" s="140" t="str">
        <f>IF(AC46="","",VLOOKUP(AC46,'④【再開】シフト記号表（記載例）【通所】'!$C$6:$K$35,9,FALSE))</f>
        <v/>
      </c>
      <c r="AD47" s="140" t="str">
        <f>IF(AD46="","",VLOOKUP(AD46,'④【再開】シフト記号表（記載例）【通所】'!$C$6:$K$35,9,FALSE))</f>
        <v/>
      </c>
      <c r="AE47" s="140" t="str">
        <f>IF(AE46="","",VLOOKUP(AE46,'④【再開】シフト記号表（記載例）【通所】'!$C$6:$K$35,9,FALSE))</f>
        <v/>
      </c>
      <c r="AF47" s="140" t="str">
        <f>IF(AF46="","",VLOOKUP(AF46,'④【再開】シフト記号表（記載例）【通所】'!$C$6:$K$35,9,FALSE))</f>
        <v/>
      </c>
      <c r="AG47" s="140" t="str">
        <f>IF(AG46="","",VLOOKUP(AG46,'④【再開】シフト記号表（記載例）【通所】'!$C$6:$K$35,9,FALSE))</f>
        <v/>
      </c>
      <c r="AH47" s="140" t="str">
        <f>IF(AH46="","",VLOOKUP(AH46,'④【再開】シフト記号表（記載例）【通所】'!$C$6:$K$35,9,FALSE))</f>
        <v/>
      </c>
      <c r="AI47" s="140" t="str">
        <f>IF(AI46="","",VLOOKUP(AI46,'④【再開】シフト記号表（記載例）【通所】'!$C$6:$K$35,9,FALSE))</f>
        <v/>
      </c>
      <c r="AJ47" s="140" t="str">
        <f>IF(AJ46="","",VLOOKUP(AJ46,'④【再開】シフト記号表（記載例）【通所】'!$C$6:$K$35,9,FALSE))</f>
        <v/>
      </c>
      <c r="AK47" s="140" t="str">
        <f>IF(AK46="","",VLOOKUP(AK46,'④【再開】シフト記号表（記載例）【通所】'!$C$6:$K$35,9,FALSE))</f>
        <v/>
      </c>
      <c r="AL47" s="140" t="str">
        <f>IF(AL46="","",VLOOKUP(AL46,'④【再開】シフト記号表（記載例）【通所】'!$C$6:$K$35,9,FALSE))</f>
        <v/>
      </c>
      <c r="AM47" s="140" t="str">
        <f>IF(AM46="","",VLOOKUP(AM46,'④【再開】シフト記号表（記載例）【通所】'!$C$6:$K$35,9,FALSE))</f>
        <v/>
      </c>
      <c r="AN47" s="140" t="str">
        <f>IF(AN46="","",VLOOKUP(AN46,'④【再開】シフト記号表（記載例）【通所】'!$C$6:$K$35,9,FALSE))</f>
        <v/>
      </c>
      <c r="AO47" s="140" t="str">
        <f>IF(AO46="","",VLOOKUP(AO46,'④【再開】シフト記号表（記載例）【通所】'!$C$6:$K$35,9,FALSE))</f>
        <v/>
      </c>
      <c r="AP47" s="140" t="str">
        <f>IF(AP46="","",VLOOKUP(AP46,'④【再開】シフト記号表（記載例）【通所】'!$C$6:$K$35,9,FALSE))</f>
        <v/>
      </c>
      <c r="AQ47" s="140" t="str">
        <f>IF(AQ46="","",VLOOKUP(AQ46,'④【再開】シフト記号表（記載例）【通所】'!$C$6:$K$35,9,FALSE))</f>
        <v/>
      </c>
      <c r="AR47" s="140" t="str">
        <f>IF(AR46="","",VLOOKUP(AR46,'④【再開】シフト記号表（記載例）【通所】'!$C$6:$K$35,9,FALSE))</f>
        <v/>
      </c>
      <c r="AS47" s="140" t="str">
        <f>IF(AS46="","",VLOOKUP(AS46,'④【再開】シフト記号表（記載例）【通所】'!$C$6:$K$35,9,FALSE))</f>
        <v/>
      </c>
      <c r="AT47" s="140" t="str">
        <f>IF(AT46="","",VLOOKUP(AT46,'④【再開】シフト記号表（記載例）【通所】'!$C$6:$K$35,9,FALSE))</f>
        <v/>
      </c>
      <c r="AU47" s="140" t="str">
        <f>IF(AU46="","",VLOOKUP(AU46,'④【再開】シフト記号表（記載例）【通所】'!$C$6:$K$35,9,FALSE))</f>
        <v/>
      </c>
      <c r="AV47" s="140" t="str">
        <f>IF(AV46="","",VLOOKUP(AV46,'④【再開】シフト記号表（記載例）【通所】'!$C$6:$K$35,9,FALSE))</f>
        <v/>
      </c>
      <c r="AW47" s="140" t="str">
        <f>IF(AW46="","",VLOOKUP(AW46,'④【再開】シフト記号表（記載例）【通所】'!$C$6:$K$35,9,FALSE))</f>
        <v/>
      </c>
      <c r="AX47" s="503">
        <f>IF($BB$4="４週",SUM(S47:AT47),IF($BB$4="暦月",SUM(S47:AW47),""))</f>
        <v>0</v>
      </c>
      <c r="AY47" s="504"/>
      <c r="AZ47" s="505">
        <f>IF($BB$4="４週",AX47/4,IF($BB$4="暦月",AX47/($BB$7/7),""))</f>
        <v>0</v>
      </c>
      <c r="BA47" s="506"/>
      <c r="BB47" s="496"/>
      <c r="BC47" s="496"/>
      <c r="BD47" s="496"/>
      <c r="BE47" s="496"/>
      <c r="BF47" s="496"/>
      <c r="BG47" s="497"/>
    </row>
    <row r="48" spans="1:59" s="42" customFormat="1" ht="20.25" customHeight="1" thickBot="1" x14ac:dyDescent="0.25">
      <c r="A48" s="514"/>
      <c r="B48" s="548"/>
      <c r="C48" s="548"/>
      <c r="D48" s="548"/>
      <c r="E48" s="548"/>
      <c r="F48" s="590"/>
      <c r="G48" s="211">
        <f>B46</f>
        <v>0</v>
      </c>
      <c r="H48" s="591"/>
      <c r="I48" s="592"/>
      <c r="J48" s="593"/>
      <c r="K48" s="543"/>
      <c r="L48" s="543"/>
      <c r="M48" s="543"/>
      <c r="N48" s="543"/>
      <c r="O48" s="594"/>
      <c r="P48" s="536" t="s">
        <v>310</v>
      </c>
      <c r="Q48" s="537"/>
      <c r="R48" s="538"/>
      <c r="S48" s="142" t="str">
        <f>IF(S46="","",VLOOKUP(S46,'④【再開】シフト記号表（記載例）【通所】'!$C$6:$U$35,19,FALSE))</f>
        <v/>
      </c>
      <c r="T48" s="142" t="str">
        <f>IF(T46="","",VLOOKUP(T46,'④【再開】シフト記号表（記載例）【通所】'!$C$6:$U$35,19,FALSE))</f>
        <v/>
      </c>
      <c r="U48" s="142" t="str">
        <f>IF(U46="","",VLOOKUP(U46,'④【再開】シフト記号表（記載例）【通所】'!$C$6:$U$35,19,FALSE))</f>
        <v/>
      </c>
      <c r="V48" s="142" t="str">
        <f>IF(V46="","",VLOOKUP(V46,'④【再開】シフト記号表（記載例）【通所】'!$C$6:$U$35,19,FALSE))</f>
        <v/>
      </c>
      <c r="W48" s="142" t="str">
        <f>IF(W46="","",VLOOKUP(W46,'④【再開】シフト記号表（記載例）【通所】'!$C$6:$U$35,19,FALSE))</f>
        <v/>
      </c>
      <c r="X48" s="142" t="str">
        <f>IF(X46="","",VLOOKUP(X46,'④【再開】シフト記号表（記載例）【通所】'!$C$6:$U$35,19,FALSE))</f>
        <v/>
      </c>
      <c r="Y48" s="142" t="str">
        <f>IF(Y46="","",VLOOKUP(Y46,'④【再開】シフト記号表（記載例）【通所】'!$C$6:$U$35,19,FALSE))</f>
        <v/>
      </c>
      <c r="Z48" s="142" t="str">
        <f>IF(Z46="","",VLOOKUP(Z46,'④【再開】シフト記号表（記載例）【通所】'!$C$6:$U$35,19,FALSE))</f>
        <v/>
      </c>
      <c r="AA48" s="142" t="str">
        <f>IF(AA46="","",VLOOKUP(AA46,'④【再開】シフト記号表（記載例）【通所】'!$C$6:$U$35,19,FALSE))</f>
        <v/>
      </c>
      <c r="AB48" s="142" t="str">
        <f>IF(AB46="","",VLOOKUP(AB46,'④【再開】シフト記号表（記載例）【通所】'!$C$6:$U$35,19,FALSE))</f>
        <v/>
      </c>
      <c r="AC48" s="142" t="str">
        <f>IF(AC46="","",VLOOKUP(AC46,'④【再開】シフト記号表（記載例）【通所】'!$C$6:$U$35,19,FALSE))</f>
        <v/>
      </c>
      <c r="AD48" s="142" t="str">
        <f>IF(AD46="","",VLOOKUP(AD46,'④【再開】シフト記号表（記載例）【通所】'!$C$6:$U$35,19,FALSE))</f>
        <v/>
      </c>
      <c r="AE48" s="142" t="str">
        <f>IF(AE46="","",VLOOKUP(AE46,'④【再開】シフト記号表（記載例）【通所】'!$C$6:$U$35,19,FALSE))</f>
        <v/>
      </c>
      <c r="AF48" s="142" t="str">
        <f>IF(AF46="","",VLOOKUP(AF46,'④【再開】シフト記号表（記載例）【通所】'!$C$6:$U$35,19,FALSE))</f>
        <v/>
      </c>
      <c r="AG48" s="142" t="str">
        <f>IF(AG46="","",VLOOKUP(AG46,'④【再開】シフト記号表（記載例）【通所】'!$C$6:$U$35,19,FALSE))</f>
        <v/>
      </c>
      <c r="AH48" s="142" t="str">
        <f>IF(AH46="","",VLOOKUP(AH46,'④【再開】シフト記号表（記載例）【通所】'!$C$6:$U$35,19,FALSE))</f>
        <v/>
      </c>
      <c r="AI48" s="142" t="str">
        <f>IF(AI46="","",VLOOKUP(AI46,'④【再開】シフト記号表（記載例）【通所】'!$C$6:$U$35,19,FALSE))</f>
        <v/>
      </c>
      <c r="AJ48" s="142" t="str">
        <f>IF(AJ46="","",VLOOKUP(AJ46,'④【再開】シフト記号表（記載例）【通所】'!$C$6:$U$35,19,FALSE))</f>
        <v/>
      </c>
      <c r="AK48" s="142" t="str">
        <f>IF(AK46="","",VLOOKUP(AK46,'④【再開】シフト記号表（記載例）【通所】'!$C$6:$U$35,19,FALSE))</f>
        <v/>
      </c>
      <c r="AL48" s="142" t="str">
        <f>IF(AL46="","",VLOOKUP(AL46,'④【再開】シフト記号表（記載例）【通所】'!$C$6:$U$35,19,FALSE))</f>
        <v/>
      </c>
      <c r="AM48" s="142" t="str">
        <f>IF(AM46="","",VLOOKUP(AM46,'④【再開】シフト記号表（記載例）【通所】'!$C$6:$U$35,19,FALSE))</f>
        <v/>
      </c>
      <c r="AN48" s="142" t="str">
        <f>IF(AN46="","",VLOOKUP(AN46,'④【再開】シフト記号表（記載例）【通所】'!$C$6:$U$35,19,FALSE))</f>
        <v/>
      </c>
      <c r="AO48" s="142" t="str">
        <f>IF(AO46="","",VLOOKUP(AO46,'④【再開】シフト記号表（記載例）【通所】'!$C$6:$U$35,19,FALSE))</f>
        <v/>
      </c>
      <c r="AP48" s="142" t="str">
        <f>IF(AP46="","",VLOOKUP(AP46,'④【再開】シフト記号表（記載例）【通所】'!$C$6:$U$35,19,FALSE))</f>
        <v/>
      </c>
      <c r="AQ48" s="142" t="str">
        <f>IF(AQ46="","",VLOOKUP(AQ46,'④【再開】シフト記号表（記載例）【通所】'!$C$6:$U$35,19,FALSE))</f>
        <v/>
      </c>
      <c r="AR48" s="142" t="str">
        <f>IF(AR46="","",VLOOKUP(AR46,'④【再開】シフト記号表（記載例）【通所】'!$C$6:$U$35,19,FALSE))</f>
        <v/>
      </c>
      <c r="AS48" s="142" t="str">
        <f>IF(AS46="","",VLOOKUP(AS46,'④【再開】シフト記号表（記載例）【通所】'!$C$6:$U$35,19,FALSE))</f>
        <v/>
      </c>
      <c r="AT48" s="142" t="str">
        <f>IF(AT46="","",VLOOKUP(AT46,'④【再開】シフト記号表（記載例）【通所】'!$C$6:$U$35,19,FALSE))</f>
        <v/>
      </c>
      <c r="AU48" s="142" t="str">
        <f>IF(AU46="","",VLOOKUP(AU46,'④【再開】シフト記号表（記載例）【通所】'!$C$6:$U$35,19,FALSE))</f>
        <v/>
      </c>
      <c r="AV48" s="142" t="str">
        <f>IF(AV46="","",VLOOKUP(AV46,'④【再開】シフト記号表（記載例）【通所】'!$C$6:$U$35,19,FALSE))</f>
        <v/>
      </c>
      <c r="AW48" s="142" t="str">
        <f>IF(AW46="","",VLOOKUP(AW46,'④【再開】シフト記号表（記載例）【通所】'!$C$6:$U$35,19,FALSE))</f>
        <v/>
      </c>
      <c r="AX48" s="539">
        <f>IF($BB$4="４週",SUM(S48:AT48),IF($BB$4="暦月",SUM(S48:AW48),""))</f>
        <v>0</v>
      </c>
      <c r="AY48" s="540"/>
      <c r="AZ48" s="541">
        <f>IF($BB$4="４週",AX48/4,IF($BB$4="暦月",AX48/($BB$7/7),""))</f>
        <v>0</v>
      </c>
      <c r="BA48" s="542"/>
      <c r="BB48" s="534"/>
      <c r="BC48" s="534"/>
      <c r="BD48" s="534"/>
      <c r="BE48" s="534"/>
      <c r="BF48" s="534"/>
      <c r="BG48" s="535"/>
    </row>
    <row r="49" spans="1:59" s="42" customFormat="1" ht="20.25" customHeight="1" x14ac:dyDescent="0.2">
      <c r="A49" s="514">
        <v>12</v>
      </c>
      <c r="B49" s="524"/>
      <c r="C49" s="524"/>
      <c r="D49" s="524"/>
      <c r="E49" s="524"/>
      <c r="F49" s="581"/>
      <c r="G49" s="210"/>
      <c r="H49" s="583"/>
      <c r="I49" s="584"/>
      <c r="J49" s="587"/>
      <c r="K49" s="516"/>
      <c r="L49" s="516"/>
      <c r="M49" s="516"/>
      <c r="N49" s="516"/>
      <c r="O49" s="588"/>
      <c r="P49" s="529" t="s">
        <v>309</v>
      </c>
      <c r="Q49" s="530"/>
      <c r="R49" s="531"/>
      <c r="S49" s="208"/>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12"/>
      <c r="AX49" s="532"/>
      <c r="AY49" s="533"/>
      <c r="AZ49" s="492"/>
      <c r="BA49" s="493"/>
      <c r="BB49" s="494"/>
      <c r="BC49" s="494"/>
      <c r="BD49" s="494"/>
      <c r="BE49" s="494"/>
      <c r="BF49" s="494"/>
      <c r="BG49" s="495"/>
    </row>
    <row r="50" spans="1:59" s="42" customFormat="1" ht="20.25" customHeight="1" x14ac:dyDescent="0.2">
      <c r="A50" s="514"/>
      <c r="B50" s="524"/>
      <c r="C50" s="524"/>
      <c r="D50" s="524"/>
      <c r="E50" s="524"/>
      <c r="F50" s="581"/>
      <c r="G50" s="210"/>
      <c r="H50" s="583"/>
      <c r="I50" s="584"/>
      <c r="J50" s="587"/>
      <c r="K50" s="516"/>
      <c r="L50" s="516"/>
      <c r="M50" s="516"/>
      <c r="N50" s="516"/>
      <c r="O50" s="588"/>
      <c r="P50" s="500" t="s">
        <v>299</v>
      </c>
      <c r="Q50" s="501"/>
      <c r="R50" s="502"/>
      <c r="S50" s="140" t="str">
        <f>IF(S49="","",VLOOKUP(S49,'④【再開】シフト記号表（記載例）【通所】'!$C$6:$K$35,9,FALSE))</f>
        <v/>
      </c>
      <c r="T50" s="140" t="str">
        <f>IF(T49="","",VLOOKUP(T49,'④【再開】シフト記号表（記載例）【通所】'!$C$6:$K$35,9,FALSE))</f>
        <v/>
      </c>
      <c r="U50" s="140" t="str">
        <f>IF(U49="","",VLOOKUP(U49,'④【再開】シフト記号表（記載例）【通所】'!$C$6:$K$35,9,FALSE))</f>
        <v/>
      </c>
      <c r="V50" s="140" t="str">
        <f>IF(V49="","",VLOOKUP(V49,'④【再開】シフト記号表（記載例）【通所】'!$C$6:$K$35,9,FALSE))</f>
        <v/>
      </c>
      <c r="W50" s="140" t="str">
        <f>IF(W49="","",VLOOKUP(W49,'④【再開】シフト記号表（記載例）【通所】'!$C$6:$K$35,9,FALSE))</f>
        <v/>
      </c>
      <c r="X50" s="140" t="str">
        <f>IF(X49="","",VLOOKUP(X49,'④【再開】シフト記号表（記載例）【通所】'!$C$6:$K$35,9,FALSE))</f>
        <v/>
      </c>
      <c r="Y50" s="140" t="str">
        <f>IF(Y49="","",VLOOKUP(Y49,'④【再開】シフト記号表（記載例）【通所】'!$C$6:$K$35,9,FALSE))</f>
        <v/>
      </c>
      <c r="Z50" s="140" t="str">
        <f>IF(Z49="","",VLOOKUP(Z49,'④【再開】シフト記号表（記載例）【通所】'!$C$6:$K$35,9,FALSE))</f>
        <v/>
      </c>
      <c r="AA50" s="140" t="str">
        <f>IF(AA49="","",VLOOKUP(AA49,'④【再開】シフト記号表（記載例）【通所】'!$C$6:$K$35,9,FALSE))</f>
        <v/>
      </c>
      <c r="AB50" s="140" t="str">
        <f>IF(AB49="","",VLOOKUP(AB49,'④【再開】シフト記号表（記載例）【通所】'!$C$6:$K$35,9,FALSE))</f>
        <v/>
      </c>
      <c r="AC50" s="140" t="str">
        <f>IF(AC49="","",VLOOKUP(AC49,'④【再開】シフト記号表（記載例）【通所】'!$C$6:$K$35,9,FALSE))</f>
        <v/>
      </c>
      <c r="AD50" s="140" t="str">
        <f>IF(AD49="","",VLOOKUP(AD49,'④【再開】シフト記号表（記載例）【通所】'!$C$6:$K$35,9,FALSE))</f>
        <v/>
      </c>
      <c r="AE50" s="140" t="str">
        <f>IF(AE49="","",VLOOKUP(AE49,'④【再開】シフト記号表（記載例）【通所】'!$C$6:$K$35,9,FALSE))</f>
        <v/>
      </c>
      <c r="AF50" s="140" t="str">
        <f>IF(AF49="","",VLOOKUP(AF49,'④【再開】シフト記号表（記載例）【通所】'!$C$6:$K$35,9,FALSE))</f>
        <v/>
      </c>
      <c r="AG50" s="140" t="str">
        <f>IF(AG49="","",VLOOKUP(AG49,'④【再開】シフト記号表（記載例）【通所】'!$C$6:$K$35,9,FALSE))</f>
        <v/>
      </c>
      <c r="AH50" s="140" t="str">
        <f>IF(AH49="","",VLOOKUP(AH49,'④【再開】シフト記号表（記載例）【通所】'!$C$6:$K$35,9,FALSE))</f>
        <v/>
      </c>
      <c r="AI50" s="140" t="str">
        <f>IF(AI49="","",VLOOKUP(AI49,'④【再開】シフト記号表（記載例）【通所】'!$C$6:$K$35,9,FALSE))</f>
        <v/>
      </c>
      <c r="AJ50" s="140" t="str">
        <f>IF(AJ49="","",VLOOKUP(AJ49,'④【再開】シフト記号表（記載例）【通所】'!$C$6:$K$35,9,FALSE))</f>
        <v/>
      </c>
      <c r="AK50" s="140" t="str">
        <f>IF(AK49="","",VLOOKUP(AK49,'④【再開】シフト記号表（記載例）【通所】'!$C$6:$K$35,9,FALSE))</f>
        <v/>
      </c>
      <c r="AL50" s="140" t="str">
        <f>IF(AL49="","",VLOOKUP(AL49,'④【再開】シフト記号表（記載例）【通所】'!$C$6:$K$35,9,FALSE))</f>
        <v/>
      </c>
      <c r="AM50" s="140" t="str">
        <f>IF(AM49="","",VLOOKUP(AM49,'④【再開】シフト記号表（記載例）【通所】'!$C$6:$K$35,9,FALSE))</f>
        <v/>
      </c>
      <c r="AN50" s="140" t="str">
        <f>IF(AN49="","",VLOOKUP(AN49,'④【再開】シフト記号表（記載例）【通所】'!$C$6:$K$35,9,FALSE))</f>
        <v/>
      </c>
      <c r="AO50" s="140" t="str">
        <f>IF(AO49="","",VLOOKUP(AO49,'④【再開】シフト記号表（記載例）【通所】'!$C$6:$K$35,9,FALSE))</f>
        <v/>
      </c>
      <c r="AP50" s="140" t="str">
        <f>IF(AP49="","",VLOOKUP(AP49,'④【再開】シフト記号表（記載例）【通所】'!$C$6:$K$35,9,FALSE))</f>
        <v/>
      </c>
      <c r="AQ50" s="140" t="str">
        <f>IF(AQ49="","",VLOOKUP(AQ49,'④【再開】シフト記号表（記載例）【通所】'!$C$6:$K$35,9,FALSE))</f>
        <v/>
      </c>
      <c r="AR50" s="140" t="str">
        <f>IF(AR49="","",VLOOKUP(AR49,'④【再開】シフト記号表（記載例）【通所】'!$C$6:$K$35,9,FALSE))</f>
        <v/>
      </c>
      <c r="AS50" s="140" t="str">
        <f>IF(AS49="","",VLOOKUP(AS49,'④【再開】シフト記号表（記載例）【通所】'!$C$6:$K$35,9,FALSE))</f>
        <v/>
      </c>
      <c r="AT50" s="140" t="str">
        <f>IF(AT49="","",VLOOKUP(AT49,'④【再開】シフト記号表（記載例）【通所】'!$C$6:$K$35,9,FALSE))</f>
        <v/>
      </c>
      <c r="AU50" s="140" t="str">
        <f>IF(AU49="","",VLOOKUP(AU49,'④【再開】シフト記号表（記載例）【通所】'!$C$6:$K$35,9,FALSE))</f>
        <v/>
      </c>
      <c r="AV50" s="140" t="str">
        <f>IF(AV49="","",VLOOKUP(AV49,'④【再開】シフト記号表（記載例）【通所】'!$C$6:$K$35,9,FALSE))</f>
        <v/>
      </c>
      <c r="AW50" s="140" t="str">
        <f>IF(AW49="","",VLOOKUP(AW49,'④【再開】シフト記号表（記載例）【通所】'!$C$6:$K$35,9,FALSE))</f>
        <v/>
      </c>
      <c r="AX50" s="503">
        <f>IF($BB$4="４週",SUM(S50:AT50),IF($BB$4="暦月",SUM(S50:AW50),""))</f>
        <v>0</v>
      </c>
      <c r="AY50" s="504"/>
      <c r="AZ50" s="505">
        <f>IF($BB$4="４週",AX50/4,IF($BB$4="暦月",AX50/($BB$7/7),""))</f>
        <v>0</v>
      </c>
      <c r="BA50" s="506"/>
      <c r="BB50" s="496"/>
      <c r="BC50" s="496"/>
      <c r="BD50" s="496"/>
      <c r="BE50" s="496"/>
      <c r="BF50" s="496"/>
      <c r="BG50" s="497"/>
    </row>
    <row r="51" spans="1:59" s="42" customFormat="1" ht="20.25" customHeight="1" thickBot="1" x14ac:dyDescent="0.25">
      <c r="A51" s="515"/>
      <c r="B51" s="527"/>
      <c r="C51" s="527"/>
      <c r="D51" s="527"/>
      <c r="E51" s="527"/>
      <c r="F51" s="582"/>
      <c r="G51" s="213">
        <f>B49</f>
        <v>0</v>
      </c>
      <c r="H51" s="585"/>
      <c r="I51" s="586"/>
      <c r="J51" s="589"/>
      <c r="K51" s="462"/>
      <c r="L51" s="462"/>
      <c r="M51" s="462"/>
      <c r="N51" s="462"/>
      <c r="O51" s="463"/>
      <c r="P51" s="507" t="s">
        <v>310</v>
      </c>
      <c r="Q51" s="508"/>
      <c r="R51" s="509"/>
      <c r="S51" s="142" t="str">
        <f>IF(S49="","",VLOOKUP(S49,'④【再開】シフト記号表（記載例）【通所】'!$C$6:$U$35,19,FALSE))</f>
        <v/>
      </c>
      <c r="T51" s="142" t="str">
        <f>IF(T49="","",VLOOKUP(T49,'④【再開】シフト記号表（記載例）【通所】'!$C$6:$U$35,19,FALSE))</f>
        <v/>
      </c>
      <c r="U51" s="142" t="str">
        <f>IF(U49="","",VLOOKUP(U49,'④【再開】シフト記号表（記載例）【通所】'!$C$6:$U$35,19,FALSE))</f>
        <v/>
      </c>
      <c r="V51" s="142" t="str">
        <f>IF(V49="","",VLOOKUP(V49,'④【再開】シフト記号表（記載例）【通所】'!$C$6:$U$35,19,FALSE))</f>
        <v/>
      </c>
      <c r="W51" s="142" t="str">
        <f>IF(W49="","",VLOOKUP(W49,'④【再開】シフト記号表（記載例）【通所】'!$C$6:$U$35,19,FALSE))</f>
        <v/>
      </c>
      <c r="X51" s="142" t="str">
        <f>IF(X49="","",VLOOKUP(X49,'④【再開】シフト記号表（記載例）【通所】'!$C$6:$U$35,19,FALSE))</f>
        <v/>
      </c>
      <c r="Y51" s="142" t="str">
        <f>IF(Y49="","",VLOOKUP(Y49,'④【再開】シフト記号表（記載例）【通所】'!$C$6:$U$35,19,FALSE))</f>
        <v/>
      </c>
      <c r="Z51" s="142" t="str">
        <f>IF(Z49="","",VLOOKUP(Z49,'④【再開】シフト記号表（記載例）【通所】'!$C$6:$U$35,19,FALSE))</f>
        <v/>
      </c>
      <c r="AA51" s="142" t="str">
        <f>IF(AA49="","",VLOOKUP(AA49,'④【再開】シフト記号表（記載例）【通所】'!$C$6:$U$35,19,FALSE))</f>
        <v/>
      </c>
      <c r="AB51" s="142" t="str">
        <f>IF(AB49="","",VLOOKUP(AB49,'④【再開】シフト記号表（記載例）【通所】'!$C$6:$U$35,19,FALSE))</f>
        <v/>
      </c>
      <c r="AC51" s="142" t="str">
        <f>IF(AC49="","",VLOOKUP(AC49,'④【再開】シフト記号表（記載例）【通所】'!$C$6:$U$35,19,FALSE))</f>
        <v/>
      </c>
      <c r="AD51" s="142" t="str">
        <f>IF(AD49="","",VLOOKUP(AD49,'④【再開】シフト記号表（記載例）【通所】'!$C$6:$U$35,19,FALSE))</f>
        <v/>
      </c>
      <c r="AE51" s="142" t="str">
        <f>IF(AE49="","",VLOOKUP(AE49,'④【再開】シフト記号表（記載例）【通所】'!$C$6:$U$35,19,FALSE))</f>
        <v/>
      </c>
      <c r="AF51" s="142" t="str">
        <f>IF(AF49="","",VLOOKUP(AF49,'④【再開】シフト記号表（記載例）【通所】'!$C$6:$U$35,19,FALSE))</f>
        <v/>
      </c>
      <c r="AG51" s="142" t="str">
        <f>IF(AG49="","",VLOOKUP(AG49,'④【再開】シフト記号表（記載例）【通所】'!$C$6:$U$35,19,FALSE))</f>
        <v/>
      </c>
      <c r="AH51" s="142" t="str">
        <f>IF(AH49="","",VLOOKUP(AH49,'④【再開】シフト記号表（記載例）【通所】'!$C$6:$U$35,19,FALSE))</f>
        <v/>
      </c>
      <c r="AI51" s="142" t="str">
        <f>IF(AI49="","",VLOOKUP(AI49,'④【再開】シフト記号表（記載例）【通所】'!$C$6:$U$35,19,FALSE))</f>
        <v/>
      </c>
      <c r="AJ51" s="142" t="str">
        <f>IF(AJ49="","",VLOOKUP(AJ49,'④【再開】シフト記号表（記載例）【通所】'!$C$6:$U$35,19,FALSE))</f>
        <v/>
      </c>
      <c r="AK51" s="142" t="str">
        <f>IF(AK49="","",VLOOKUP(AK49,'④【再開】シフト記号表（記載例）【通所】'!$C$6:$U$35,19,FALSE))</f>
        <v/>
      </c>
      <c r="AL51" s="142" t="str">
        <f>IF(AL49="","",VLOOKUP(AL49,'④【再開】シフト記号表（記載例）【通所】'!$C$6:$U$35,19,FALSE))</f>
        <v/>
      </c>
      <c r="AM51" s="142" t="str">
        <f>IF(AM49="","",VLOOKUP(AM49,'④【再開】シフト記号表（記載例）【通所】'!$C$6:$U$35,19,FALSE))</f>
        <v/>
      </c>
      <c r="AN51" s="142" t="str">
        <f>IF(AN49="","",VLOOKUP(AN49,'④【再開】シフト記号表（記載例）【通所】'!$C$6:$U$35,19,FALSE))</f>
        <v/>
      </c>
      <c r="AO51" s="142" t="str">
        <f>IF(AO49="","",VLOOKUP(AO49,'④【再開】シフト記号表（記載例）【通所】'!$C$6:$U$35,19,FALSE))</f>
        <v/>
      </c>
      <c r="AP51" s="142" t="str">
        <f>IF(AP49="","",VLOOKUP(AP49,'④【再開】シフト記号表（記載例）【通所】'!$C$6:$U$35,19,FALSE))</f>
        <v/>
      </c>
      <c r="AQ51" s="142" t="str">
        <f>IF(AQ49="","",VLOOKUP(AQ49,'④【再開】シフト記号表（記載例）【通所】'!$C$6:$U$35,19,FALSE))</f>
        <v/>
      </c>
      <c r="AR51" s="142" t="str">
        <f>IF(AR49="","",VLOOKUP(AR49,'④【再開】シフト記号表（記載例）【通所】'!$C$6:$U$35,19,FALSE))</f>
        <v/>
      </c>
      <c r="AS51" s="142" t="str">
        <f>IF(AS49="","",VLOOKUP(AS49,'④【再開】シフト記号表（記載例）【通所】'!$C$6:$U$35,19,FALSE))</f>
        <v/>
      </c>
      <c r="AT51" s="142" t="str">
        <f>IF(AT49="","",VLOOKUP(AT49,'④【再開】シフト記号表（記載例）【通所】'!$C$6:$U$35,19,FALSE))</f>
        <v/>
      </c>
      <c r="AU51" s="142" t="str">
        <f>IF(AU49="","",VLOOKUP(AU49,'④【再開】シフト記号表（記載例）【通所】'!$C$6:$U$35,19,FALSE))</f>
        <v/>
      </c>
      <c r="AV51" s="142" t="str">
        <f>IF(AV49="","",VLOOKUP(AV49,'④【再開】シフト記号表（記載例）【通所】'!$C$6:$U$35,19,FALSE))</f>
        <v/>
      </c>
      <c r="AW51" s="142" t="str">
        <f>IF(AW49="","",VLOOKUP(AW49,'④【再開】シフト記号表（記載例）【通所】'!$C$6:$U$35,19,FALSE))</f>
        <v/>
      </c>
      <c r="AX51" s="510">
        <f>IF($BB$4="４週",SUM(S51:AT51),IF($BB$4="暦月",SUM(S51:AW51),""))</f>
        <v>0</v>
      </c>
      <c r="AY51" s="511"/>
      <c r="AZ51" s="512">
        <f>IF($BB$4="４週",AX51/4,IF($BB$4="暦月",AX51/($BB$7/7),""))</f>
        <v>0</v>
      </c>
      <c r="BA51" s="513"/>
      <c r="BB51" s="498"/>
      <c r="BC51" s="498"/>
      <c r="BD51" s="498"/>
      <c r="BE51" s="498"/>
      <c r="BF51" s="498"/>
      <c r="BG51" s="499"/>
    </row>
    <row r="52" spans="1:59" s="43" customFormat="1" ht="6" customHeight="1" thickBot="1" x14ac:dyDescent="0.35">
      <c r="A52" s="145"/>
      <c r="B52" s="146"/>
      <c r="C52" s="146"/>
      <c r="D52" s="146"/>
      <c r="E52" s="146"/>
      <c r="F52" s="146"/>
      <c r="G52" s="146"/>
      <c r="H52" s="147"/>
      <c r="I52" s="147"/>
      <c r="J52" s="146"/>
      <c r="K52" s="146"/>
      <c r="L52" s="146"/>
      <c r="M52" s="146"/>
      <c r="N52" s="146"/>
      <c r="O52" s="146"/>
      <c r="P52" s="148"/>
      <c r="Q52" s="148"/>
      <c r="R52" s="148"/>
      <c r="S52" s="214"/>
      <c r="T52" s="214"/>
      <c r="U52" s="214"/>
      <c r="V52" s="214"/>
      <c r="W52" s="214"/>
      <c r="X52" s="214"/>
      <c r="Y52" s="214"/>
      <c r="Z52" s="214"/>
      <c r="AA52" s="214"/>
      <c r="AB52" s="214"/>
      <c r="AC52" s="214"/>
      <c r="AD52" s="214"/>
      <c r="AE52" s="214"/>
      <c r="AF52" s="214"/>
      <c r="AG52" s="214"/>
      <c r="AH52" s="214"/>
      <c r="AI52" s="214"/>
      <c r="AJ52" s="214"/>
      <c r="AK52" s="214"/>
      <c r="AL52" s="214"/>
      <c r="AM52" s="214"/>
      <c r="AN52" s="214"/>
      <c r="AO52" s="214"/>
      <c r="AP52" s="214"/>
      <c r="AQ52" s="214"/>
      <c r="AR52" s="214"/>
      <c r="AS52" s="214"/>
      <c r="AT52" s="214"/>
      <c r="AU52" s="214"/>
      <c r="AV52" s="214"/>
      <c r="AW52" s="214"/>
      <c r="AX52" s="149"/>
      <c r="AY52" s="149"/>
      <c r="AZ52" s="150"/>
      <c r="BA52" s="150"/>
      <c r="BB52" s="151"/>
      <c r="BC52" s="151"/>
      <c r="BD52" s="151"/>
      <c r="BE52" s="151"/>
      <c r="BF52" s="151"/>
      <c r="BG52" s="151"/>
    </row>
    <row r="53" spans="1:59" s="42" customFormat="1" ht="20.25" customHeight="1" x14ac:dyDescent="0.3">
      <c r="A53" s="152"/>
      <c r="B53" s="153"/>
      <c r="C53" s="153"/>
      <c r="D53" s="153"/>
      <c r="E53" s="484" t="s">
        <v>311</v>
      </c>
      <c r="F53" s="484"/>
      <c r="G53" s="484"/>
      <c r="H53" s="484"/>
      <c r="I53" s="484"/>
      <c r="J53" s="484"/>
      <c r="K53" s="484"/>
      <c r="L53" s="484"/>
      <c r="M53" s="484"/>
      <c r="N53" s="484"/>
      <c r="O53" s="484"/>
      <c r="P53" s="484"/>
      <c r="Q53" s="484"/>
      <c r="R53" s="485"/>
      <c r="S53" s="154">
        <f t="shared" ref="S53:AV53" si="1">IF(SUMIF($G$16:$G$51, "生活相談員", S16:S51)=0,"",SUMIF($G$16:$G$51,"生活相談員",S16:S51))</f>
        <v>3.2499999999999991</v>
      </c>
      <c r="T53" s="155">
        <f t="shared" si="1"/>
        <v>3.2499999999999991</v>
      </c>
      <c r="U53" s="155">
        <f t="shared" si="1"/>
        <v>3.2499999999999991</v>
      </c>
      <c r="V53" s="155">
        <f t="shared" si="1"/>
        <v>3.2499999999999991</v>
      </c>
      <c r="W53" s="155">
        <f t="shared" si="1"/>
        <v>3.2499999999999991</v>
      </c>
      <c r="X53" s="155" t="str">
        <f t="shared" si="1"/>
        <v/>
      </c>
      <c r="Y53" s="155" t="str">
        <f t="shared" si="1"/>
        <v/>
      </c>
      <c r="Z53" s="155">
        <f t="shared" si="1"/>
        <v>3.2499999999999991</v>
      </c>
      <c r="AA53" s="155">
        <f t="shared" si="1"/>
        <v>3.2499999999999991</v>
      </c>
      <c r="AB53" s="155">
        <f t="shared" si="1"/>
        <v>3.2499999999999991</v>
      </c>
      <c r="AC53" s="155">
        <f t="shared" si="1"/>
        <v>3.2499999999999991</v>
      </c>
      <c r="AD53" s="155">
        <f t="shared" si="1"/>
        <v>3.2499999999999991</v>
      </c>
      <c r="AE53" s="155" t="str">
        <f t="shared" si="1"/>
        <v/>
      </c>
      <c r="AF53" s="155" t="str">
        <f t="shared" si="1"/>
        <v/>
      </c>
      <c r="AG53" s="155">
        <f t="shared" si="1"/>
        <v>3.2499999999999991</v>
      </c>
      <c r="AH53" s="155">
        <f t="shared" si="1"/>
        <v>3.2499999999999991</v>
      </c>
      <c r="AI53" s="155">
        <f t="shared" si="1"/>
        <v>3.2499999999999991</v>
      </c>
      <c r="AJ53" s="155">
        <f t="shared" si="1"/>
        <v>3.2499999999999991</v>
      </c>
      <c r="AK53" s="155">
        <f t="shared" si="1"/>
        <v>3.2499999999999991</v>
      </c>
      <c r="AL53" s="155" t="str">
        <f t="shared" si="1"/>
        <v/>
      </c>
      <c r="AM53" s="155" t="str">
        <f t="shared" si="1"/>
        <v/>
      </c>
      <c r="AN53" s="155">
        <f t="shared" si="1"/>
        <v>3.2499999999999991</v>
      </c>
      <c r="AO53" s="155">
        <f t="shared" si="1"/>
        <v>3.2499999999999991</v>
      </c>
      <c r="AP53" s="155">
        <f t="shared" si="1"/>
        <v>3.2499999999999991</v>
      </c>
      <c r="AQ53" s="155">
        <f t="shared" si="1"/>
        <v>3.2499999999999991</v>
      </c>
      <c r="AR53" s="155">
        <f t="shared" si="1"/>
        <v>3.2499999999999991</v>
      </c>
      <c r="AS53" s="155" t="str">
        <f t="shared" si="1"/>
        <v/>
      </c>
      <c r="AT53" s="155" t="str">
        <f t="shared" si="1"/>
        <v/>
      </c>
      <c r="AU53" s="155" t="str">
        <f t="shared" si="1"/>
        <v/>
      </c>
      <c r="AV53" s="155" t="str">
        <f t="shared" si="1"/>
        <v/>
      </c>
      <c r="AW53" s="155" t="str">
        <f>IF(SUMIF($G$16:$G$51, "生活相談員", AW16:AW51)=0,"",SUMIF($G$16:$G$51,"生活相談員",AW16:AW51))</f>
        <v/>
      </c>
      <c r="AX53" s="486">
        <f>IF(SUMIF($G$16:$G$51, "生活相談員", AX16:AX51)=0,"",SUMIF($G$16:$G$51,"生活相談員",AX16:AX51))</f>
        <v>64.999999999999986</v>
      </c>
      <c r="AY53" s="486"/>
      <c r="AZ53" s="487">
        <f>IF(SUMIF($G$16:$G$51, "生活相談員", AZ16:AZ51)=0,"",SUMIF($G$16:$G$51,"生活相談員",AZ16:AZ51))</f>
        <v>16.249999999999996</v>
      </c>
      <c r="BA53" s="487"/>
      <c r="BB53" s="488"/>
      <c r="BC53" s="488"/>
      <c r="BD53" s="488"/>
      <c r="BE53" s="488"/>
      <c r="BF53" s="488"/>
      <c r="BG53" s="488"/>
    </row>
    <row r="54" spans="1:59" s="42" customFormat="1" ht="20.25" customHeight="1" x14ac:dyDescent="0.3">
      <c r="A54" s="156"/>
      <c r="B54" s="157"/>
      <c r="C54" s="157"/>
      <c r="D54" s="157"/>
      <c r="E54" s="489" t="s">
        <v>312</v>
      </c>
      <c r="F54" s="489"/>
      <c r="G54" s="489"/>
      <c r="H54" s="489"/>
      <c r="I54" s="489"/>
      <c r="J54" s="489"/>
      <c r="K54" s="489"/>
      <c r="L54" s="489"/>
      <c r="M54" s="489"/>
      <c r="N54" s="489"/>
      <c r="O54" s="489"/>
      <c r="P54" s="489"/>
      <c r="Q54" s="489"/>
      <c r="R54" s="490"/>
      <c r="S54" s="154">
        <f>IF(SUMIF($G$16:$G$51, "介護職員", S16:S51)=0,"",SUMIF($G$16:$G$51,"介護職員",S16:S51))</f>
        <v>6.9999999999999991</v>
      </c>
      <c r="T54" s="155">
        <f>IF(SUMIF($G$16:$G$51, "介護職員", T16:T51)=0,"",SUMIF($G$16:$G$51,"介護職員",T16:T51))</f>
        <v>3.4999999999999996</v>
      </c>
      <c r="U54" s="155">
        <f>IF(SUMIF($G$16:$G$51, "介護職員", U16:U51)=0,"",SUMIF($G$16:$G$51,"介護職員",U16:U51))</f>
        <v>6.9999999999999991</v>
      </c>
      <c r="V54" s="155">
        <f t="shared" ref="V54:AV54" si="2">IF(SUMIF($G$16:$G$51, "介護職員", V16:V51)=0,"",SUMIF($G$16:$G$51,"介護職員",V16:V51))</f>
        <v>3.4999999999999996</v>
      </c>
      <c r="W54" s="155">
        <f t="shared" si="2"/>
        <v>6.9999999999999991</v>
      </c>
      <c r="X54" s="155" t="str">
        <f t="shared" si="2"/>
        <v/>
      </c>
      <c r="Y54" s="155" t="str">
        <f t="shared" si="2"/>
        <v/>
      </c>
      <c r="Z54" s="155">
        <f t="shared" si="2"/>
        <v>6.9999999999999991</v>
      </c>
      <c r="AA54" s="155">
        <f t="shared" si="2"/>
        <v>3.4999999999999996</v>
      </c>
      <c r="AB54" s="155">
        <f t="shared" si="2"/>
        <v>6.9999999999999991</v>
      </c>
      <c r="AC54" s="155">
        <f t="shared" si="2"/>
        <v>3.4999999999999996</v>
      </c>
      <c r="AD54" s="155">
        <f t="shared" si="2"/>
        <v>6.9999999999999991</v>
      </c>
      <c r="AE54" s="155" t="str">
        <f t="shared" si="2"/>
        <v/>
      </c>
      <c r="AF54" s="155" t="str">
        <f t="shared" si="2"/>
        <v/>
      </c>
      <c r="AG54" s="155">
        <f t="shared" si="2"/>
        <v>6.9999999999999991</v>
      </c>
      <c r="AH54" s="155">
        <f t="shared" si="2"/>
        <v>3.4999999999999996</v>
      </c>
      <c r="AI54" s="155">
        <f t="shared" si="2"/>
        <v>6.9999999999999991</v>
      </c>
      <c r="AJ54" s="155">
        <f t="shared" si="2"/>
        <v>3.4999999999999996</v>
      </c>
      <c r="AK54" s="155">
        <f t="shared" si="2"/>
        <v>6.9999999999999991</v>
      </c>
      <c r="AL54" s="155" t="str">
        <f t="shared" si="2"/>
        <v/>
      </c>
      <c r="AM54" s="155" t="str">
        <f t="shared" si="2"/>
        <v/>
      </c>
      <c r="AN54" s="155">
        <f t="shared" si="2"/>
        <v>6.9999999999999991</v>
      </c>
      <c r="AO54" s="155">
        <f t="shared" si="2"/>
        <v>3.4999999999999996</v>
      </c>
      <c r="AP54" s="155">
        <f t="shared" si="2"/>
        <v>6.9999999999999991</v>
      </c>
      <c r="AQ54" s="155">
        <f t="shared" si="2"/>
        <v>3.4999999999999996</v>
      </c>
      <c r="AR54" s="155">
        <f t="shared" si="2"/>
        <v>6.9999999999999991</v>
      </c>
      <c r="AS54" s="155" t="str">
        <f t="shared" si="2"/>
        <v/>
      </c>
      <c r="AT54" s="155" t="str">
        <f t="shared" si="2"/>
        <v/>
      </c>
      <c r="AU54" s="155" t="str">
        <f t="shared" si="2"/>
        <v/>
      </c>
      <c r="AV54" s="155" t="str">
        <f t="shared" si="2"/>
        <v/>
      </c>
      <c r="AW54" s="155" t="str">
        <f>IF(SUMIF($G$16:$G$51, "介護職員", AW16:AW51)=0,"",SUMIF($G$16:$G$51,"介護職員",AW16:AW51))</f>
        <v/>
      </c>
      <c r="AX54" s="486">
        <f>IF(SUMIF($G$16:$G$51, "介護職員", AX16:AX51)=0,"",SUMIF($G$16:$G$51,"介護職員",AX16:AX51))</f>
        <v>111.99999999999997</v>
      </c>
      <c r="AY54" s="486"/>
      <c r="AZ54" s="487">
        <f>IF(SUMIF($G$16:$G$51, "介護職員", AZ16:AZ51)=0,"",SUMIF($G$16:$G$51,"介護職員",AZ16:AZ51))</f>
        <v>27.999999999999993</v>
      </c>
      <c r="BA54" s="487"/>
      <c r="BB54" s="488"/>
      <c r="BC54" s="488"/>
      <c r="BD54" s="488"/>
      <c r="BE54" s="488"/>
      <c r="BF54" s="488"/>
      <c r="BG54" s="488"/>
    </row>
    <row r="55" spans="1:59" s="42" customFormat="1" ht="20.25" customHeight="1" x14ac:dyDescent="0.3">
      <c r="A55" s="156"/>
      <c r="B55" s="157"/>
      <c r="C55" s="157"/>
      <c r="D55" s="157"/>
      <c r="E55" s="489" t="s">
        <v>313</v>
      </c>
      <c r="F55" s="489"/>
      <c r="G55" s="489"/>
      <c r="H55" s="489"/>
      <c r="I55" s="489"/>
      <c r="J55" s="489"/>
      <c r="K55" s="489"/>
      <c r="L55" s="489"/>
      <c r="M55" s="489"/>
      <c r="N55" s="489"/>
      <c r="O55" s="489"/>
      <c r="P55" s="489"/>
      <c r="Q55" s="489"/>
      <c r="R55" s="490"/>
      <c r="S55" s="215">
        <v>20</v>
      </c>
      <c r="T55" s="216">
        <v>10</v>
      </c>
      <c r="U55" s="215">
        <v>20</v>
      </c>
      <c r="V55" s="216">
        <v>10</v>
      </c>
      <c r="W55" s="215">
        <v>20</v>
      </c>
      <c r="X55" s="216"/>
      <c r="Y55" s="215"/>
      <c r="Z55" s="215">
        <v>20</v>
      </c>
      <c r="AA55" s="216">
        <v>10</v>
      </c>
      <c r="AB55" s="215">
        <v>20</v>
      </c>
      <c r="AC55" s="216">
        <v>10</v>
      </c>
      <c r="AD55" s="215">
        <v>20</v>
      </c>
      <c r="AE55" s="215"/>
      <c r="AF55" s="216"/>
      <c r="AG55" s="215">
        <v>20</v>
      </c>
      <c r="AH55" s="216">
        <v>10</v>
      </c>
      <c r="AI55" s="215">
        <v>20</v>
      </c>
      <c r="AJ55" s="216">
        <v>10</v>
      </c>
      <c r="AK55" s="215">
        <v>20</v>
      </c>
      <c r="AL55" s="216"/>
      <c r="AM55" s="215"/>
      <c r="AN55" s="215">
        <v>20</v>
      </c>
      <c r="AO55" s="216">
        <v>10</v>
      </c>
      <c r="AP55" s="215">
        <v>20</v>
      </c>
      <c r="AQ55" s="216">
        <v>10</v>
      </c>
      <c r="AR55" s="215">
        <v>20</v>
      </c>
      <c r="AS55" s="215"/>
      <c r="AT55" s="216"/>
      <c r="AU55" s="215"/>
      <c r="AV55" s="216"/>
      <c r="AW55" s="215"/>
      <c r="AX55" s="580"/>
      <c r="AY55" s="580"/>
      <c r="AZ55" s="580"/>
      <c r="BA55" s="580"/>
      <c r="BB55" s="488"/>
      <c r="BC55" s="488"/>
      <c r="BD55" s="488"/>
      <c r="BE55" s="488"/>
      <c r="BF55" s="488"/>
      <c r="BG55" s="488"/>
    </row>
    <row r="56" spans="1:59" s="42" customFormat="1" ht="20.25" customHeight="1" x14ac:dyDescent="0.3">
      <c r="A56" s="156"/>
      <c r="B56" s="157"/>
      <c r="C56" s="157"/>
      <c r="D56" s="157"/>
      <c r="E56" s="489" t="s">
        <v>314</v>
      </c>
      <c r="F56" s="489"/>
      <c r="G56" s="489"/>
      <c r="H56" s="489"/>
      <c r="I56" s="489"/>
      <c r="J56" s="489"/>
      <c r="K56" s="489"/>
      <c r="L56" s="489"/>
      <c r="M56" s="489"/>
      <c r="N56" s="489"/>
      <c r="O56" s="489"/>
      <c r="P56" s="489"/>
      <c r="Q56" s="489"/>
      <c r="R56" s="490"/>
      <c r="S56" s="215">
        <v>3.5</v>
      </c>
      <c r="T56" s="216">
        <v>3.5</v>
      </c>
      <c r="U56" s="215">
        <v>3.5</v>
      </c>
      <c r="V56" s="216">
        <v>3.5</v>
      </c>
      <c r="W56" s="215">
        <v>3.5</v>
      </c>
      <c r="X56" s="216"/>
      <c r="Y56" s="215"/>
      <c r="Z56" s="216">
        <v>3.5</v>
      </c>
      <c r="AA56" s="215">
        <v>3.5</v>
      </c>
      <c r="AB56" s="216">
        <v>3.5</v>
      </c>
      <c r="AC56" s="215">
        <v>3.5</v>
      </c>
      <c r="AD56" s="216">
        <v>3.5</v>
      </c>
      <c r="AE56" s="215"/>
      <c r="AF56" s="216"/>
      <c r="AG56" s="215">
        <v>3.5</v>
      </c>
      <c r="AH56" s="216">
        <v>3.5</v>
      </c>
      <c r="AI56" s="215">
        <v>3.5</v>
      </c>
      <c r="AJ56" s="216">
        <v>3.5</v>
      </c>
      <c r="AK56" s="215">
        <v>3.5</v>
      </c>
      <c r="AL56" s="216"/>
      <c r="AM56" s="215"/>
      <c r="AN56" s="216">
        <v>3.5</v>
      </c>
      <c r="AO56" s="215">
        <v>3.5</v>
      </c>
      <c r="AP56" s="216">
        <v>3.5</v>
      </c>
      <c r="AQ56" s="215">
        <v>3.5</v>
      </c>
      <c r="AR56" s="216">
        <v>3.5</v>
      </c>
      <c r="AS56" s="215"/>
      <c r="AT56" s="216"/>
      <c r="AU56" s="215"/>
      <c r="AV56" s="216"/>
      <c r="AW56" s="215"/>
      <c r="AX56" s="580"/>
      <c r="AY56" s="580"/>
      <c r="AZ56" s="580"/>
      <c r="BA56" s="580"/>
      <c r="BB56" s="488"/>
      <c r="BC56" s="488"/>
      <c r="BD56" s="488"/>
      <c r="BE56" s="488"/>
      <c r="BF56" s="488"/>
      <c r="BG56" s="488"/>
    </row>
    <row r="57" spans="1:59" s="42" customFormat="1" ht="20.25" customHeight="1" thickBot="1" x14ac:dyDescent="0.35">
      <c r="A57" s="161"/>
      <c r="B57" s="162"/>
      <c r="C57" s="162"/>
      <c r="D57" s="162"/>
      <c r="E57" s="478" t="s">
        <v>315</v>
      </c>
      <c r="F57" s="478"/>
      <c r="G57" s="478"/>
      <c r="H57" s="478"/>
      <c r="I57" s="478"/>
      <c r="J57" s="478"/>
      <c r="K57" s="478"/>
      <c r="L57" s="478"/>
      <c r="M57" s="478"/>
      <c r="N57" s="478"/>
      <c r="O57" s="478"/>
      <c r="P57" s="478"/>
      <c r="Q57" s="478"/>
      <c r="R57" s="479"/>
      <c r="S57" s="154">
        <f>IF(S56&lt;&gt;"",IF(S55&gt;15,((S55-15)/5+1)*S56,S56),"")</f>
        <v>7</v>
      </c>
      <c r="T57" s="155">
        <f t="shared" ref="T57:AW57" si="3">IF(T56&lt;&gt;"",IF(T55&gt;15,((T55-15)/5+1)*T56,T56),"")</f>
        <v>3.5</v>
      </c>
      <c r="U57" s="155">
        <f>IF(U56&lt;&gt;"",IF(U55&gt;15,((U55-15)/5+1)*U56,U56),"")</f>
        <v>7</v>
      </c>
      <c r="V57" s="155">
        <f t="shared" si="3"/>
        <v>3.5</v>
      </c>
      <c r="W57" s="155">
        <f t="shared" si="3"/>
        <v>7</v>
      </c>
      <c r="X57" s="155" t="str">
        <f t="shared" si="3"/>
        <v/>
      </c>
      <c r="Y57" s="155" t="str">
        <f t="shared" si="3"/>
        <v/>
      </c>
      <c r="Z57" s="155">
        <f t="shared" si="3"/>
        <v>7</v>
      </c>
      <c r="AA57" s="155">
        <f t="shared" si="3"/>
        <v>3.5</v>
      </c>
      <c r="AB57" s="155">
        <f t="shared" si="3"/>
        <v>7</v>
      </c>
      <c r="AC57" s="155">
        <f t="shared" si="3"/>
        <v>3.5</v>
      </c>
      <c r="AD57" s="155">
        <f t="shared" si="3"/>
        <v>7</v>
      </c>
      <c r="AE57" s="155" t="str">
        <f t="shared" si="3"/>
        <v/>
      </c>
      <c r="AF57" s="155" t="str">
        <f t="shared" si="3"/>
        <v/>
      </c>
      <c r="AG57" s="155">
        <f t="shared" si="3"/>
        <v>7</v>
      </c>
      <c r="AH57" s="155">
        <f t="shared" si="3"/>
        <v>3.5</v>
      </c>
      <c r="AI57" s="155">
        <f t="shared" si="3"/>
        <v>7</v>
      </c>
      <c r="AJ57" s="155">
        <f t="shared" si="3"/>
        <v>3.5</v>
      </c>
      <c r="AK57" s="155">
        <f t="shared" si="3"/>
        <v>7</v>
      </c>
      <c r="AL57" s="155" t="str">
        <f t="shared" si="3"/>
        <v/>
      </c>
      <c r="AM57" s="155" t="str">
        <f t="shared" si="3"/>
        <v/>
      </c>
      <c r="AN57" s="155">
        <f t="shared" si="3"/>
        <v>7</v>
      </c>
      <c r="AO57" s="155">
        <f t="shared" si="3"/>
        <v>3.5</v>
      </c>
      <c r="AP57" s="155">
        <f t="shared" si="3"/>
        <v>7</v>
      </c>
      <c r="AQ57" s="155">
        <f t="shared" si="3"/>
        <v>3.5</v>
      </c>
      <c r="AR57" s="155">
        <f t="shared" si="3"/>
        <v>7</v>
      </c>
      <c r="AS57" s="155" t="str">
        <f t="shared" si="3"/>
        <v/>
      </c>
      <c r="AT57" s="155" t="str">
        <f t="shared" si="3"/>
        <v/>
      </c>
      <c r="AU57" s="155" t="str">
        <f t="shared" si="3"/>
        <v/>
      </c>
      <c r="AV57" s="155" t="str">
        <f t="shared" si="3"/>
        <v/>
      </c>
      <c r="AW57" s="217" t="str">
        <f t="shared" si="3"/>
        <v/>
      </c>
      <c r="AX57" s="580"/>
      <c r="AY57" s="580"/>
      <c r="AZ57" s="580"/>
      <c r="BA57" s="580"/>
      <c r="BB57" s="488"/>
      <c r="BC57" s="488"/>
      <c r="BD57" s="488"/>
      <c r="BE57" s="488"/>
      <c r="BF57" s="488"/>
      <c r="BG57" s="488"/>
    </row>
    <row r="58" spans="1:59" s="42" customFormat="1" ht="20.25" customHeight="1" x14ac:dyDescent="0.2">
      <c r="A58" s="480" t="s">
        <v>316</v>
      </c>
      <c r="B58" s="427"/>
      <c r="C58" s="427"/>
      <c r="D58" s="427"/>
      <c r="E58" s="427"/>
      <c r="F58" s="427"/>
      <c r="G58" s="427"/>
      <c r="H58" s="427"/>
      <c r="I58" s="427"/>
      <c r="J58" s="438" t="s">
        <v>214</v>
      </c>
      <c r="K58" s="439"/>
      <c r="L58" s="439"/>
      <c r="M58" s="439"/>
      <c r="N58" s="439"/>
      <c r="O58" s="439"/>
      <c r="P58" s="439"/>
      <c r="Q58" s="439"/>
      <c r="R58" s="447"/>
      <c r="S58" s="154">
        <f t="shared" ref="S58:AH61" si="4">IF($J58="","",IF(COUNTIFS($G$16:$G$51,$J58,S$16:S$51,"&gt;0")=0,"",COUNTIFS($G$16:$G$51,$J58,S$16:S$51,"&gt;0")))</f>
        <v>1</v>
      </c>
      <c r="T58" s="155">
        <f t="shared" si="4"/>
        <v>1</v>
      </c>
      <c r="U58" s="155">
        <f t="shared" si="4"/>
        <v>1</v>
      </c>
      <c r="V58" s="155">
        <f t="shared" si="4"/>
        <v>1</v>
      </c>
      <c r="W58" s="155">
        <f t="shared" si="4"/>
        <v>1</v>
      </c>
      <c r="X58" s="155" t="str">
        <f t="shared" si="4"/>
        <v/>
      </c>
      <c r="Y58" s="155" t="str">
        <f t="shared" si="4"/>
        <v/>
      </c>
      <c r="Z58" s="155">
        <f t="shared" si="4"/>
        <v>1</v>
      </c>
      <c r="AA58" s="155">
        <f t="shared" si="4"/>
        <v>1</v>
      </c>
      <c r="AB58" s="155">
        <f t="shared" si="4"/>
        <v>1</v>
      </c>
      <c r="AC58" s="155">
        <f t="shared" si="4"/>
        <v>1</v>
      </c>
      <c r="AD58" s="155">
        <f t="shared" si="4"/>
        <v>1</v>
      </c>
      <c r="AE58" s="155" t="str">
        <f t="shared" si="4"/>
        <v/>
      </c>
      <c r="AF58" s="155" t="str">
        <f t="shared" si="4"/>
        <v/>
      </c>
      <c r="AG58" s="155">
        <f t="shared" si="4"/>
        <v>1</v>
      </c>
      <c r="AH58" s="155">
        <f t="shared" si="4"/>
        <v>1</v>
      </c>
      <c r="AI58" s="155">
        <f t="shared" ref="AI58:AW61" si="5">IF($J58="","",IF(COUNTIFS($G$16:$G$51,$J58,AI$16:AI$51,"&gt;0")=0,"",COUNTIFS($G$16:$G$51,$J58,AI$16:AI$51,"&gt;0")))</f>
        <v>1</v>
      </c>
      <c r="AJ58" s="155">
        <f t="shared" si="5"/>
        <v>1</v>
      </c>
      <c r="AK58" s="155">
        <f t="shared" si="5"/>
        <v>1</v>
      </c>
      <c r="AL58" s="155" t="str">
        <f t="shared" si="5"/>
        <v/>
      </c>
      <c r="AM58" s="155" t="str">
        <f t="shared" si="5"/>
        <v/>
      </c>
      <c r="AN58" s="155">
        <f t="shared" si="5"/>
        <v>1</v>
      </c>
      <c r="AO58" s="155">
        <f t="shared" si="5"/>
        <v>1</v>
      </c>
      <c r="AP58" s="155">
        <f t="shared" si="5"/>
        <v>1</v>
      </c>
      <c r="AQ58" s="155">
        <f t="shared" si="5"/>
        <v>1</v>
      </c>
      <c r="AR58" s="155">
        <f t="shared" si="5"/>
        <v>1</v>
      </c>
      <c r="AS58" s="155" t="str">
        <f t="shared" si="5"/>
        <v/>
      </c>
      <c r="AT58" s="155" t="str">
        <f t="shared" si="5"/>
        <v/>
      </c>
      <c r="AU58" s="155" t="str">
        <f t="shared" si="5"/>
        <v/>
      </c>
      <c r="AV58" s="155" t="str">
        <f t="shared" si="5"/>
        <v/>
      </c>
      <c r="AW58" s="155" t="str">
        <f t="shared" si="5"/>
        <v/>
      </c>
      <c r="AX58" s="580"/>
      <c r="AY58" s="580"/>
      <c r="AZ58" s="580"/>
      <c r="BA58" s="580"/>
      <c r="BB58" s="488"/>
      <c r="BC58" s="488"/>
      <c r="BD58" s="488"/>
      <c r="BE58" s="488"/>
      <c r="BF58" s="488"/>
      <c r="BG58" s="488"/>
    </row>
    <row r="59" spans="1:59" s="42" customFormat="1" ht="20.25" customHeight="1" x14ac:dyDescent="0.2">
      <c r="A59" s="481"/>
      <c r="B59" s="429"/>
      <c r="C59" s="429"/>
      <c r="D59" s="429"/>
      <c r="E59" s="429"/>
      <c r="F59" s="429"/>
      <c r="G59" s="429"/>
      <c r="H59" s="429"/>
      <c r="I59" s="429"/>
      <c r="J59" s="440" t="s">
        <v>215</v>
      </c>
      <c r="K59" s="384"/>
      <c r="L59" s="384"/>
      <c r="M59" s="384"/>
      <c r="N59" s="384"/>
      <c r="O59" s="384"/>
      <c r="P59" s="384"/>
      <c r="Q59" s="384"/>
      <c r="R59" s="448"/>
      <c r="S59" s="154">
        <f t="shared" si="4"/>
        <v>1</v>
      </c>
      <c r="T59" s="155">
        <f t="shared" si="4"/>
        <v>1</v>
      </c>
      <c r="U59" s="155">
        <f t="shared" si="4"/>
        <v>1</v>
      </c>
      <c r="V59" s="155">
        <f t="shared" si="4"/>
        <v>1</v>
      </c>
      <c r="W59" s="155">
        <f t="shared" si="4"/>
        <v>1</v>
      </c>
      <c r="X59" s="155" t="str">
        <f t="shared" si="4"/>
        <v/>
      </c>
      <c r="Y59" s="155" t="str">
        <f t="shared" si="4"/>
        <v/>
      </c>
      <c r="Z59" s="155">
        <f t="shared" si="4"/>
        <v>1</v>
      </c>
      <c r="AA59" s="155">
        <f t="shared" si="4"/>
        <v>1</v>
      </c>
      <c r="AB59" s="155">
        <f t="shared" si="4"/>
        <v>1</v>
      </c>
      <c r="AC59" s="155">
        <f t="shared" si="4"/>
        <v>1</v>
      </c>
      <c r="AD59" s="155">
        <f t="shared" si="4"/>
        <v>1</v>
      </c>
      <c r="AE59" s="155" t="str">
        <f t="shared" si="4"/>
        <v/>
      </c>
      <c r="AF59" s="155" t="str">
        <f t="shared" si="4"/>
        <v/>
      </c>
      <c r="AG59" s="155">
        <f t="shared" si="4"/>
        <v>1</v>
      </c>
      <c r="AH59" s="155">
        <f t="shared" si="4"/>
        <v>1</v>
      </c>
      <c r="AI59" s="155">
        <f t="shared" si="5"/>
        <v>1</v>
      </c>
      <c r="AJ59" s="155">
        <f t="shared" si="5"/>
        <v>1</v>
      </c>
      <c r="AK59" s="155">
        <f t="shared" si="5"/>
        <v>1</v>
      </c>
      <c r="AL59" s="155" t="str">
        <f t="shared" si="5"/>
        <v/>
      </c>
      <c r="AM59" s="155" t="str">
        <f t="shared" si="5"/>
        <v/>
      </c>
      <c r="AN59" s="155">
        <f t="shared" si="5"/>
        <v>1</v>
      </c>
      <c r="AO59" s="155">
        <f t="shared" si="5"/>
        <v>1</v>
      </c>
      <c r="AP59" s="155">
        <f t="shared" si="5"/>
        <v>1</v>
      </c>
      <c r="AQ59" s="155">
        <f t="shared" si="5"/>
        <v>1</v>
      </c>
      <c r="AR59" s="155">
        <f t="shared" si="5"/>
        <v>1</v>
      </c>
      <c r="AS59" s="155" t="str">
        <f t="shared" si="5"/>
        <v/>
      </c>
      <c r="AT59" s="155" t="str">
        <f t="shared" si="5"/>
        <v/>
      </c>
      <c r="AU59" s="155" t="str">
        <f t="shared" si="5"/>
        <v/>
      </c>
      <c r="AV59" s="155" t="str">
        <f t="shared" si="5"/>
        <v/>
      </c>
      <c r="AW59" s="155" t="str">
        <f t="shared" si="5"/>
        <v/>
      </c>
      <c r="AX59" s="580"/>
      <c r="AY59" s="580"/>
      <c r="AZ59" s="580"/>
      <c r="BA59" s="580"/>
      <c r="BB59" s="488"/>
      <c r="BC59" s="488"/>
      <c r="BD59" s="488"/>
      <c r="BE59" s="488"/>
      <c r="BF59" s="488"/>
      <c r="BG59" s="488"/>
    </row>
    <row r="60" spans="1:59" s="42" customFormat="1" ht="20.25" customHeight="1" x14ac:dyDescent="0.2">
      <c r="A60" s="481"/>
      <c r="B60" s="429"/>
      <c r="C60" s="429"/>
      <c r="D60" s="429"/>
      <c r="E60" s="429"/>
      <c r="F60" s="429"/>
      <c r="G60" s="429"/>
      <c r="H60" s="429"/>
      <c r="I60" s="429"/>
      <c r="J60" s="440" t="s">
        <v>216</v>
      </c>
      <c r="K60" s="384"/>
      <c r="L60" s="384"/>
      <c r="M60" s="384"/>
      <c r="N60" s="384"/>
      <c r="O60" s="384"/>
      <c r="P60" s="384"/>
      <c r="Q60" s="384"/>
      <c r="R60" s="448"/>
      <c r="S60" s="154">
        <f t="shared" si="4"/>
        <v>2</v>
      </c>
      <c r="T60" s="155">
        <f t="shared" si="4"/>
        <v>1</v>
      </c>
      <c r="U60" s="155">
        <f t="shared" si="4"/>
        <v>2</v>
      </c>
      <c r="V60" s="155">
        <f t="shared" si="4"/>
        <v>1</v>
      </c>
      <c r="W60" s="155">
        <f t="shared" si="4"/>
        <v>2</v>
      </c>
      <c r="X60" s="155" t="str">
        <f t="shared" si="4"/>
        <v/>
      </c>
      <c r="Y60" s="155" t="str">
        <f t="shared" si="4"/>
        <v/>
      </c>
      <c r="Z60" s="155">
        <f t="shared" si="4"/>
        <v>2</v>
      </c>
      <c r="AA60" s="155">
        <f t="shared" si="4"/>
        <v>1</v>
      </c>
      <c r="AB60" s="155">
        <f t="shared" si="4"/>
        <v>2</v>
      </c>
      <c r="AC60" s="155">
        <f t="shared" si="4"/>
        <v>1</v>
      </c>
      <c r="AD60" s="155">
        <f t="shared" si="4"/>
        <v>2</v>
      </c>
      <c r="AE60" s="155" t="str">
        <f t="shared" si="4"/>
        <v/>
      </c>
      <c r="AF60" s="155" t="str">
        <f t="shared" si="4"/>
        <v/>
      </c>
      <c r="AG60" s="155">
        <f t="shared" si="4"/>
        <v>2</v>
      </c>
      <c r="AH60" s="155">
        <f t="shared" si="4"/>
        <v>1</v>
      </c>
      <c r="AI60" s="155">
        <f t="shared" si="5"/>
        <v>2</v>
      </c>
      <c r="AJ60" s="155">
        <f t="shared" si="5"/>
        <v>1</v>
      </c>
      <c r="AK60" s="155">
        <f t="shared" si="5"/>
        <v>2</v>
      </c>
      <c r="AL60" s="155" t="str">
        <f t="shared" si="5"/>
        <v/>
      </c>
      <c r="AM60" s="155" t="str">
        <f t="shared" si="5"/>
        <v/>
      </c>
      <c r="AN60" s="155">
        <f t="shared" si="5"/>
        <v>2</v>
      </c>
      <c r="AO60" s="155">
        <f t="shared" si="5"/>
        <v>1</v>
      </c>
      <c r="AP60" s="155">
        <f t="shared" si="5"/>
        <v>2</v>
      </c>
      <c r="AQ60" s="155">
        <f t="shared" si="5"/>
        <v>1</v>
      </c>
      <c r="AR60" s="155">
        <f t="shared" si="5"/>
        <v>2</v>
      </c>
      <c r="AS60" s="155" t="str">
        <f t="shared" si="5"/>
        <v/>
      </c>
      <c r="AT60" s="155" t="str">
        <f t="shared" si="5"/>
        <v/>
      </c>
      <c r="AU60" s="155" t="str">
        <f t="shared" si="5"/>
        <v/>
      </c>
      <c r="AV60" s="155" t="str">
        <f t="shared" si="5"/>
        <v/>
      </c>
      <c r="AW60" s="155" t="str">
        <f t="shared" si="5"/>
        <v/>
      </c>
      <c r="AX60" s="580"/>
      <c r="AY60" s="580"/>
      <c r="AZ60" s="580"/>
      <c r="BA60" s="580"/>
      <c r="BB60" s="488"/>
      <c r="BC60" s="488"/>
      <c r="BD60" s="488"/>
      <c r="BE60" s="488"/>
      <c r="BF60" s="488"/>
      <c r="BG60" s="488"/>
    </row>
    <row r="61" spans="1:59" s="42" customFormat="1" ht="20.25" customHeight="1" x14ac:dyDescent="0.2">
      <c r="A61" s="481"/>
      <c r="B61" s="429"/>
      <c r="C61" s="429"/>
      <c r="D61" s="429"/>
      <c r="E61" s="429"/>
      <c r="F61" s="429"/>
      <c r="G61" s="429"/>
      <c r="H61" s="429"/>
      <c r="I61" s="429"/>
      <c r="J61" s="440" t="s">
        <v>217</v>
      </c>
      <c r="K61" s="384"/>
      <c r="L61" s="384"/>
      <c r="M61" s="384"/>
      <c r="N61" s="384"/>
      <c r="O61" s="384"/>
      <c r="P61" s="384"/>
      <c r="Q61" s="384"/>
      <c r="R61" s="448"/>
      <c r="S61" s="154">
        <f t="shared" si="4"/>
        <v>1</v>
      </c>
      <c r="T61" s="155">
        <f t="shared" si="4"/>
        <v>1</v>
      </c>
      <c r="U61" s="155">
        <f t="shared" si="4"/>
        <v>1</v>
      </c>
      <c r="V61" s="155">
        <f t="shared" si="4"/>
        <v>1</v>
      </c>
      <c r="W61" s="155">
        <f t="shared" si="4"/>
        <v>1</v>
      </c>
      <c r="X61" s="155" t="str">
        <f t="shared" si="4"/>
        <v/>
      </c>
      <c r="Y61" s="155" t="str">
        <f t="shared" si="4"/>
        <v/>
      </c>
      <c r="Z61" s="155">
        <f t="shared" si="4"/>
        <v>1</v>
      </c>
      <c r="AA61" s="155">
        <f t="shared" si="4"/>
        <v>1</v>
      </c>
      <c r="AB61" s="155">
        <f t="shared" si="4"/>
        <v>1</v>
      </c>
      <c r="AC61" s="155">
        <f t="shared" si="4"/>
        <v>1</v>
      </c>
      <c r="AD61" s="155">
        <f t="shared" si="4"/>
        <v>1</v>
      </c>
      <c r="AE61" s="155" t="str">
        <f t="shared" si="4"/>
        <v/>
      </c>
      <c r="AF61" s="155" t="str">
        <f t="shared" si="4"/>
        <v/>
      </c>
      <c r="AG61" s="155">
        <f t="shared" si="4"/>
        <v>1</v>
      </c>
      <c r="AH61" s="155">
        <f t="shared" si="4"/>
        <v>1</v>
      </c>
      <c r="AI61" s="155">
        <f t="shared" si="5"/>
        <v>1</v>
      </c>
      <c r="AJ61" s="155">
        <f t="shared" si="5"/>
        <v>1</v>
      </c>
      <c r="AK61" s="155">
        <f t="shared" si="5"/>
        <v>1</v>
      </c>
      <c r="AL61" s="155" t="str">
        <f t="shared" si="5"/>
        <v/>
      </c>
      <c r="AM61" s="155" t="str">
        <f t="shared" si="5"/>
        <v/>
      </c>
      <c r="AN61" s="155">
        <f t="shared" si="5"/>
        <v>1</v>
      </c>
      <c r="AO61" s="155">
        <f t="shared" si="5"/>
        <v>1</v>
      </c>
      <c r="AP61" s="155">
        <f t="shared" si="5"/>
        <v>1</v>
      </c>
      <c r="AQ61" s="155">
        <f t="shared" si="5"/>
        <v>1</v>
      </c>
      <c r="AR61" s="155">
        <f t="shared" si="5"/>
        <v>1</v>
      </c>
      <c r="AS61" s="155" t="str">
        <f t="shared" si="5"/>
        <v/>
      </c>
      <c r="AT61" s="155" t="str">
        <f t="shared" si="5"/>
        <v/>
      </c>
      <c r="AU61" s="155" t="str">
        <f t="shared" si="5"/>
        <v/>
      </c>
      <c r="AV61" s="155" t="str">
        <f t="shared" si="5"/>
        <v/>
      </c>
      <c r="AW61" s="155" t="str">
        <f t="shared" si="5"/>
        <v/>
      </c>
      <c r="AX61" s="580"/>
      <c r="AY61" s="580"/>
      <c r="AZ61" s="580"/>
      <c r="BA61" s="580"/>
      <c r="BB61" s="488"/>
      <c r="BC61" s="488"/>
      <c r="BD61" s="488"/>
      <c r="BE61" s="488"/>
      <c r="BF61" s="488"/>
      <c r="BG61" s="488"/>
    </row>
    <row r="62" spans="1:59" s="42" customFormat="1" ht="20.25" customHeight="1" thickBot="1" x14ac:dyDescent="0.25">
      <c r="A62" s="482"/>
      <c r="B62" s="431"/>
      <c r="C62" s="431"/>
      <c r="D62" s="431"/>
      <c r="E62" s="431"/>
      <c r="F62" s="431"/>
      <c r="G62" s="431"/>
      <c r="H62" s="431"/>
      <c r="I62" s="431"/>
      <c r="J62" s="483"/>
      <c r="K62" s="369"/>
      <c r="L62" s="369"/>
      <c r="M62" s="369"/>
      <c r="N62" s="369"/>
      <c r="O62" s="369"/>
      <c r="P62" s="369"/>
      <c r="Q62" s="369"/>
      <c r="R62" s="370"/>
      <c r="S62" s="218" t="str">
        <f>IF($J62="","",IF(COUNTIFS($G$16:$G$51,$J62,S$16:S$51,"&gt;0")=0,"",COUNTIFS($G$16:$G$51,$J62,S$16:S$51,"&gt;0")))</f>
        <v/>
      </c>
      <c r="T62" s="219"/>
      <c r="U62" s="219"/>
      <c r="V62" s="219"/>
      <c r="W62" s="219"/>
      <c r="X62" s="219"/>
      <c r="Y62" s="219"/>
      <c r="Z62" s="219"/>
      <c r="AA62" s="219"/>
      <c r="AB62" s="219"/>
      <c r="AC62" s="219"/>
      <c r="AD62" s="219"/>
      <c r="AE62" s="219"/>
      <c r="AF62" s="219"/>
      <c r="AG62" s="219"/>
      <c r="AH62" s="219"/>
      <c r="AI62" s="219"/>
      <c r="AJ62" s="219"/>
      <c r="AK62" s="219"/>
      <c r="AL62" s="219"/>
      <c r="AM62" s="219"/>
      <c r="AN62" s="219"/>
      <c r="AO62" s="219"/>
      <c r="AP62" s="219"/>
      <c r="AQ62" s="219"/>
      <c r="AR62" s="219"/>
      <c r="AS62" s="219"/>
      <c r="AT62" s="219"/>
      <c r="AU62" s="219"/>
      <c r="AV62" s="219"/>
      <c r="AW62" s="219"/>
      <c r="AX62" s="580"/>
      <c r="AY62" s="580"/>
      <c r="AZ62" s="580"/>
      <c r="BA62" s="580"/>
      <c r="BB62" s="488"/>
      <c r="BC62" s="488"/>
      <c r="BD62" s="488"/>
      <c r="BE62" s="488"/>
      <c r="BF62" s="488"/>
      <c r="BG62" s="488"/>
    </row>
    <row r="63" spans="1:59" s="37" customFormat="1" ht="27" customHeight="1" x14ac:dyDescent="0.2">
      <c r="A63" s="165"/>
      <c r="B63" s="166" t="s">
        <v>218</v>
      </c>
      <c r="C63" s="165"/>
      <c r="D63" s="165"/>
      <c r="E63" s="165"/>
      <c r="F63" s="165"/>
      <c r="G63" s="165"/>
      <c r="H63" s="165"/>
      <c r="I63" s="165"/>
      <c r="J63" s="165"/>
      <c r="K63" s="165"/>
      <c r="L63" s="165"/>
      <c r="M63" s="165"/>
      <c r="N63" s="165"/>
      <c r="O63" s="165"/>
      <c r="P63" s="165"/>
      <c r="Q63" s="165"/>
      <c r="R63" s="165"/>
      <c r="S63" s="165"/>
      <c r="T63" s="165"/>
      <c r="U63" s="165"/>
      <c r="V63" s="165"/>
      <c r="W63" s="165"/>
      <c r="X63" s="165"/>
      <c r="Z63" s="167" t="s">
        <v>77</v>
      </c>
      <c r="AA63" s="167"/>
      <c r="AB63" s="168"/>
      <c r="AD63" s="169"/>
      <c r="AE63" s="169"/>
    </row>
    <row r="64" spans="1:59" s="37" customFormat="1" ht="27" customHeight="1" x14ac:dyDescent="0.2">
      <c r="A64" s="118">
        <v>1</v>
      </c>
      <c r="B64" s="118" t="s">
        <v>85</v>
      </c>
      <c r="E64" s="118"/>
      <c r="F64" s="170"/>
      <c r="G64" s="170"/>
      <c r="H64" s="118"/>
      <c r="I64" s="118"/>
      <c r="J64" s="170"/>
      <c r="K64" s="170"/>
      <c r="L64" s="170"/>
      <c r="M64" s="170"/>
      <c r="N64" s="170"/>
      <c r="O64" s="170"/>
      <c r="P64" s="170"/>
      <c r="Q64" s="170"/>
      <c r="R64" s="170"/>
      <c r="S64" s="170"/>
      <c r="T64" s="118"/>
      <c r="U64" s="118"/>
      <c r="V64" s="118"/>
      <c r="W64" s="118"/>
      <c r="X64" s="118"/>
      <c r="Z64" s="118"/>
      <c r="AA64" s="118"/>
      <c r="AB64" s="171" t="s">
        <v>73</v>
      </c>
      <c r="AD64" s="172"/>
      <c r="AE64" s="172"/>
      <c r="AF64" s="173"/>
      <c r="AG64" s="173"/>
      <c r="AH64" s="173"/>
      <c r="AI64" s="173"/>
      <c r="AJ64" s="173"/>
      <c r="AK64" s="173"/>
      <c r="AL64" s="173"/>
      <c r="AM64" s="173"/>
      <c r="AN64" s="173"/>
      <c r="AO64" s="173"/>
      <c r="AP64" s="173"/>
      <c r="AQ64" s="173"/>
      <c r="AR64" s="173"/>
      <c r="AS64" s="173"/>
      <c r="AT64" s="173"/>
      <c r="AU64" s="173"/>
      <c r="AV64" s="173"/>
      <c r="AW64" s="173"/>
      <c r="AX64" s="173"/>
      <c r="AY64" s="173"/>
      <c r="AZ64" s="173"/>
      <c r="BA64" s="173"/>
    </row>
    <row r="65" spans="1:54" s="37" customFormat="1" ht="27" customHeight="1" x14ac:dyDescent="0.2">
      <c r="A65" s="118">
        <v>2</v>
      </c>
      <c r="B65" s="170" t="s">
        <v>317</v>
      </c>
      <c r="E65" s="118"/>
      <c r="F65" s="174"/>
      <c r="G65" s="174"/>
      <c r="H65" s="118"/>
      <c r="I65" s="118"/>
      <c r="J65" s="174"/>
      <c r="K65" s="174"/>
      <c r="L65" s="174"/>
      <c r="M65" s="174"/>
      <c r="N65" s="174"/>
      <c r="O65" s="174"/>
      <c r="P65" s="174"/>
      <c r="Q65" s="174"/>
      <c r="R65" s="174"/>
      <c r="S65" s="174"/>
      <c r="T65" s="118"/>
      <c r="U65" s="118"/>
      <c r="V65" s="118"/>
      <c r="W65" s="118"/>
      <c r="X65" s="118"/>
      <c r="Z65" s="118"/>
      <c r="AA65" s="118"/>
      <c r="AB65" s="175" t="s">
        <v>220</v>
      </c>
      <c r="AD65" s="176"/>
      <c r="AE65" s="176"/>
      <c r="AF65" s="177"/>
      <c r="AG65" s="177"/>
      <c r="AH65" s="177"/>
      <c r="AI65" s="177"/>
      <c r="AJ65" s="177"/>
      <c r="AK65" s="177"/>
      <c r="AL65" s="177"/>
      <c r="AM65" s="177"/>
      <c r="AN65" s="177"/>
      <c r="AO65" s="177"/>
      <c r="AP65" s="177"/>
      <c r="AQ65" s="177"/>
      <c r="AR65" s="177"/>
      <c r="AS65" s="177"/>
      <c r="AT65" s="177"/>
      <c r="AU65" s="177"/>
      <c r="AV65" s="177"/>
      <c r="AW65" s="177"/>
      <c r="AX65" s="177"/>
      <c r="AY65" s="177"/>
      <c r="AZ65" s="177"/>
      <c r="BA65" s="177"/>
      <c r="BB65" s="177"/>
    </row>
    <row r="66" spans="1:54" s="37" customFormat="1" ht="27" customHeight="1" x14ac:dyDescent="0.2">
      <c r="A66" s="118">
        <v>3</v>
      </c>
      <c r="B66" s="174" t="s">
        <v>221</v>
      </c>
      <c r="E66" s="118"/>
      <c r="F66" s="174"/>
      <c r="G66" s="174"/>
      <c r="H66" s="118"/>
      <c r="I66" s="118"/>
      <c r="J66" s="174"/>
      <c r="K66" s="174"/>
      <c r="L66" s="174"/>
      <c r="M66" s="174"/>
      <c r="N66" s="174"/>
      <c r="O66" s="174"/>
      <c r="P66" s="174"/>
      <c r="Q66" s="174"/>
      <c r="R66" s="118"/>
      <c r="S66" s="118"/>
      <c r="T66" s="118"/>
      <c r="U66" s="118"/>
      <c r="V66" s="118"/>
      <c r="W66" s="118"/>
      <c r="X66" s="118"/>
      <c r="Z66" s="118"/>
      <c r="AA66" s="118"/>
      <c r="AB66" s="175" t="s">
        <v>318</v>
      </c>
      <c r="AD66" s="176"/>
      <c r="AE66" s="176"/>
      <c r="AF66" s="177"/>
      <c r="AG66" s="177"/>
      <c r="AH66" s="177"/>
      <c r="AI66" s="177"/>
      <c r="AJ66" s="177"/>
      <c r="AK66" s="177"/>
      <c r="AL66" s="177"/>
      <c r="AM66" s="177"/>
      <c r="AN66" s="177"/>
      <c r="AO66" s="177"/>
      <c r="AP66" s="177"/>
      <c r="AQ66" s="177"/>
      <c r="AR66" s="177"/>
      <c r="AS66" s="177"/>
      <c r="AT66" s="177"/>
      <c r="AU66" s="177"/>
      <c r="AV66" s="177"/>
      <c r="AW66" s="177"/>
      <c r="AX66" s="177"/>
      <c r="AY66" s="177"/>
      <c r="AZ66" s="177"/>
      <c r="BA66" s="177"/>
      <c r="BB66" s="177"/>
    </row>
    <row r="67" spans="1:54" s="37" customFormat="1" ht="27" customHeight="1" x14ac:dyDescent="0.2">
      <c r="A67" s="118">
        <v>4</v>
      </c>
      <c r="B67" s="174" t="s">
        <v>223</v>
      </c>
      <c r="E67" s="118"/>
      <c r="G67" s="178"/>
      <c r="H67" s="118"/>
      <c r="I67" s="118"/>
      <c r="J67" s="178"/>
      <c r="K67" s="178"/>
      <c r="L67" s="178"/>
      <c r="M67" s="178"/>
      <c r="N67" s="178"/>
      <c r="O67" s="178"/>
      <c r="P67" s="178"/>
      <c r="Q67" s="178"/>
      <c r="R67" s="118"/>
      <c r="S67" s="118"/>
      <c r="T67" s="118"/>
      <c r="U67" s="118"/>
      <c r="V67" s="118"/>
      <c r="W67" s="118"/>
      <c r="X67" s="118"/>
      <c r="Z67" s="118"/>
      <c r="AA67" s="118"/>
      <c r="AB67" s="171" t="s">
        <v>75</v>
      </c>
      <c r="AD67" s="179"/>
      <c r="AE67" s="179"/>
      <c r="AF67" s="180"/>
      <c r="AG67" s="180"/>
      <c r="AH67" s="180"/>
      <c r="AI67" s="180"/>
      <c r="AJ67" s="180"/>
      <c r="AK67" s="180"/>
      <c r="AL67" s="180"/>
      <c r="AM67" s="180"/>
      <c r="AN67" s="180"/>
      <c r="AO67" s="180"/>
      <c r="AP67" s="180"/>
      <c r="AQ67" s="180"/>
      <c r="AR67" s="180"/>
      <c r="AS67" s="180"/>
      <c r="AT67" s="180"/>
      <c r="AU67" s="180"/>
      <c r="AV67" s="180"/>
      <c r="AW67" s="180"/>
      <c r="AX67" s="180"/>
      <c r="AY67" s="180"/>
      <c r="AZ67" s="180"/>
      <c r="BA67" s="180"/>
    </row>
    <row r="68" spans="1:54" s="37" customFormat="1" ht="27" customHeight="1" x14ac:dyDescent="0.2">
      <c r="A68" s="118"/>
      <c r="B68" s="118"/>
      <c r="E68" s="181" t="s">
        <v>86</v>
      </c>
      <c r="F68" s="174"/>
      <c r="G68" s="174"/>
      <c r="H68" s="118"/>
      <c r="I68" s="118"/>
      <c r="J68" s="174"/>
      <c r="K68" s="174"/>
      <c r="L68" s="174"/>
      <c r="M68" s="174"/>
      <c r="N68" s="174"/>
      <c r="O68" s="174"/>
      <c r="P68" s="174"/>
      <c r="Q68" s="174"/>
      <c r="R68" s="118"/>
      <c r="S68" s="118"/>
      <c r="T68" s="118"/>
      <c r="U68" s="118"/>
      <c r="V68" s="118"/>
      <c r="W68" s="118"/>
      <c r="X68" s="118"/>
      <c r="Z68" s="118"/>
      <c r="AA68" s="118"/>
      <c r="AB68" s="175" t="s">
        <v>224</v>
      </c>
      <c r="AD68" s="176"/>
      <c r="AE68" s="176"/>
      <c r="AF68" s="177"/>
      <c r="AG68" s="177"/>
      <c r="AH68" s="177"/>
      <c r="AI68" s="177"/>
      <c r="AJ68" s="177"/>
      <c r="AK68" s="177"/>
      <c r="AL68" s="177"/>
      <c r="AM68" s="177"/>
      <c r="AN68" s="177"/>
      <c r="AO68" s="177"/>
      <c r="AP68" s="177"/>
      <c r="AQ68" s="177"/>
      <c r="AR68" s="177"/>
      <c r="AS68" s="177"/>
      <c r="AT68" s="177"/>
      <c r="AU68" s="177"/>
      <c r="AV68" s="177"/>
      <c r="AW68" s="177"/>
      <c r="AX68" s="177"/>
      <c r="AY68" s="177"/>
      <c r="AZ68" s="177"/>
      <c r="BA68" s="177"/>
      <c r="BB68" s="177"/>
    </row>
    <row r="69" spans="1:54" s="37" customFormat="1" ht="27" customHeight="1" x14ac:dyDescent="0.2">
      <c r="A69" s="118">
        <v>5</v>
      </c>
      <c r="B69" s="174" t="s">
        <v>225</v>
      </c>
      <c r="E69" s="118"/>
      <c r="F69" s="118"/>
      <c r="G69" s="118"/>
      <c r="H69" s="118"/>
      <c r="I69" s="118"/>
      <c r="J69" s="182"/>
      <c r="K69" s="182"/>
      <c r="L69" s="182"/>
      <c r="M69" s="182"/>
      <c r="N69" s="182"/>
      <c r="O69" s="182"/>
      <c r="P69" s="182"/>
      <c r="Q69" s="182"/>
      <c r="R69" s="118"/>
      <c r="S69" s="118"/>
      <c r="T69" s="118"/>
      <c r="U69" s="118"/>
      <c r="V69" s="118"/>
      <c r="W69" s="118"/>
      <c r="X69" s="118"/>
      <c r="Z69" s="118"/>
      <c r="AA69" s="118"/>
      <c r="AB69" s="175" t="s">
        <v>319</v>
      </c>
      <c r="AD69" s="183"/>
      <c r="AE69" s="183"/>
      <c r="AF69" s="184"/>
      <c r="AG69" s="184"/>
      <c r="AH69" s="184"/>
      <c r="AI69" s="184"/>
      <c r="AJ69" s="184"/>
      <c r="AK69" s="184"/>
      <c r="AL69" s="184"/>
      <c r="AM69" s="184"/>
      <c r="AN69" s="184"/>
      <c r="AO69" s="184"/>
      <c r="AP69" s="184"/>
      <c r="AQ69" s="184"/>
      <c r="AR69" s="184"/>
      <c r="AS69" s="184"/>
      <c r="AT69" s="184"/>
      <c r="AU69" s="184"/>
      <c r="AV69" s="184"/>
      <c r="AW69" s="184"/>
      <c r="AX69" s="184"/>
      <c r="AY69" s="184"/>
      <c r="AZ69" s="184"/>
      <c r="BA69" s="184"/>
      <c r="BB69" s="185"/>
    </row>
    <row r="70" spans="1:54" s="37" customFormat="1" ht="27" customHeight="1" x14ac:dyDescent="0.2">
      <c r="A70" s="118"/>
      <c r="B70" s="118" t="s">
        <v>320</v>
      </c>
      <c r="E70" s="118"/>
      <c r="F70" s="182"/>
      <c r="G70" s="182"/>
      <c r="H70" s="118"/>
      <c r="I70" s="118"/>
      <c r="J70" s="186"/>
      <c r="K70" s="186"/>
      <c r="L70" s="186"/>
      <c r="M70" s="186"/>
      <c r="N70" s="186"/>
      <c r="O70" s="186"/>
      <c r="P70" s="186"/>
      <c r="Q70" s="186"/>
      <c r="R70" s="118"/>
      <c r="S70" s="118"/>
      <c r="T70" s="118"/>
      <c r="U70" s="118"/>
      <c r="V70" s="118"/>
      <c r="W70" s="118"/>
      <c r="X70" s="118"/>
      <c r="Z70" s="118"/>
      <c r="AA70" s="118"/>
      <c r="AB70" s="187" t="s">
        <v>89</v>
      </c>
      <c r="AD70" s="188"/>
      <c r="AE70" s="188"/>
      <c r="AF70" s="185"/>
      <c r="AG70" s="185"/>
      <c r="AH70" s="185"/>
      <c r="AI70" s="185"/>
      <c r="AJ70" s="185"/>
      <c r="AK70" s="185"/>
      <c r="AL70" s="185"/>
      <c r="AM70" s="185"/>
      <c r="AN70" s="185"/>
      <c r="AO70" s="185"/>
      <c r="AP70" s="185"/>
      <c r="AQ70" s="185"/>
      <c r="AR70" s="185"/>
      <c r="AS70" s="185"/>
      <c r="AT70" s="185"/>
      <c r="AU70" s="185"/>
      <c r="AV70" s="185"/>
      <c r="AW70" s="185"/>
      <c r="AX70" s="185"/>
      <c r="AY70" s="185"/>
      <c r="AZ70" s="185"/>
      <c r="BA70" s="185"/>
      <c r="BB70" s="185"/>
    </row>
    <row r="71" spans="1:54" s="37" customFormat="1" ht="27" customHeight="1" x14ac:dyDescent="0.2">
      <c r="A71" s="118">
        <v>6</v>
      </c>
      <c r="B71" s="174" t="s">
        <v>88</v>
      </c>
      <c r="E71" s="118"/>
      <c r="F71" s="186"/>
      <c r="G71" s="186"/>
      <c r="H71" s="118"/>
      <c r="I71" s="118"/>
      <c r="J71" s="174"/>
      <c r="K71" s="174"/>
      <c r="L71" s="174"/>
      <c r="M71" s="174"/>
      <c r="N71" s="174"/>
      <c r="O71" s="174"/>
      <c r="P71" s="174"/>
      <c r="Q71" s="174"/>
      <c r="R71" s="118"/>
      <c r="S71" s="118"/>
      <c r="T71" s="118"/>
      <c r="U71" s="118"/>
      <c r="V71" s="118"/>
      <c r="W71" s="118"/>
      <c r="X71" s="118"/>
      <c r="Z71" s="118"/>
      <c r="AA71" s="118"/>
      <c r="AB71" s="175" t="s">
        <v>228</v>
      </c>
      <c r="AD71" s="176"/>
      <c r="AE71" s="176"/>
      <c r="AF71" s="177"/>
      <c r="AG71" s="177"/>
      <c r="AH71" s="177"/>
      <c r="AI71" s="177"/>
      <c r="AJ71" s="177"/>
      <c r="AK71" s="177"/>
      <c r="AL71" s="177"/>
      <c r="AM71" s="177"/>
      <c r="AN71" s="177"/>
      <c r="AO71" s="177"/>
      <c r="AP71" s="177"/>
      <c r="AQ71" s="177"/>
      <c r="AR71" s="177"/>
      <c r="AS71" s="177"/>
      <c r="AT71" s="177"/>
      <c r="AU71" s="177"/>
      <c r="AV71" s="177"/>
      <c r="AW71" s="177"/>
      <c r="AX71" s="177"/>
      <c r="AY71" s="177"/>
      <c r="AZ71" s="177"/>
      <c r="BA71" s="177"/>
      <c r="BB71" s="185"/>
    </row>
    <row r="72" spans="1:54" ht="27" customHeight="1" x14ac:dyDescent="0.2">
      <c r="A72" s="118">
        <v>7</v>
      </c>
      <c r="B72" s="118" t="s">
        <v>321</v>
      </c>
      <c r="E72" s="118"/>
      <c r="F72" s="174"/>
      <c r="G72" s="174"/>
      <c r="H72" s="118"/>
      <c r="I72" s="118"/>
      <c r="J72" s="118"/>
      <c r="K72" s="118"/>
      <c r="L72" s="118"/>
      <c r="M72" s="118"/>
      <c r="N72" s="118"/>
      <c r="O72" s="118"/>
      <c r="P72" s="118"/>
      <c r="Q72" s="118"/>
      <c r="R72" s="118"/>
      <c r="S72" s="118"/>
      <c r="T72" s="118"/>
      <c r="U72" s="118"/>
      <c r="V72" s="118"/>
      <c r="W72" s="118"/>
      <c r="X72" s="118"/>
      <c r="Z72" s="118"/>
      <c r="AA72" s="118"/>
      <c r="AB72" s="174" t="s">
        <v>322</v>
      </c>
      <c r="AD72" s="189"/>
      <c r="AE72" s="189"/>
    </row>
    <row r="73" spans="1:54" ht="27" customHeight="1" x14ac:dyDescent="0.2">
      <c r="A73" s="118">
        <v>8</v>
      </c>
      <c r="B73" s="174" t="s">
        <v>323</v>
      </c>
      <c r="E73" s="118"/>
      <c r="F73" s="118"/>
      <c r="G73" s="118"/>
      <c r="H73" s="118"/>
      <c r="I73" s="118"/>
      <c r="J73" s="170"/>
      <c r="K73" s="170"/>
      <c r="L73" s="118"/>
      <c r="M73" s="118"/>
      <c r="N73" s="118"/>
      <c r="O73" s="118"/>
      <c r="P73" s="118"/>
      <c r="Q73" s="118"/>
      <c r="R73" s="118"/>
      <c r="S73" s="118"/>
      <c r="T73" s="118"/>
      <c r="U73" s="118"/>
      <c r="V73" s="118"/>
      <c r="W73" s="174"/>
      <c r="X73" s="118"/>
      <c r="Z73" s="118"/>
      <c r="AA73" s="118"/>
      <c r="AB73" s="174"/>
      <c r="AC73" s="118"/>
      <c r="AD73" s="189"/>
      <c r="AE73" s="189"/>
    </row>
    <row r="74" spans="1:54" ht="27" customHeight="1" x14ac:dyDescent="0.2">
      <c r="A74" s="118"/>
      <c r="B74" s="118"/>
      <c r="C74" s="118"/>
      <c r="D74" s="118"/>
      <c r="E74" s="118"/>
      <c r="F74" s="118"/>
      <c r="G74" s="118"/>
      <c r="H74" s="118"/>
      <c r="I74" s="118"/>
      <c r="J74" s="190"/>
      <c r="K74" s="190"/>
      <c r="L74" s="191"/>
      <c r="M74" s="191"/>
      <c r="N74" s="191"/>
      <c r="O74" s="191"/>
      <c r="P74" s="191"/>
      <c r="Q74" s="191"/>
      <c r="R74" s="191"/>
      <c r="S74" s="191"/>
      <c r="T74" s="191"/>
      <c r="U74" s="191"/>
      <c r="V74" s="191"/>
      <c r="W74" s="118"/>
      <c r="X74" s="118"/>
      <c r="Y74" s="118"/>
      <c r="Z74" s="118"/>
      <c r="AA74" s="118"/>
      <c r="AB74" s="118"/>
      <c r="AC74" s="118"/>
      <c r="AD74" s="192"/>
      <c r="AE74" s="192"/>
      <c r="AF74" s="39"/>
      <c r="AG74" s="39"/>
      <c r="AH74" s="39"/>
      <c r="AI74" s="39"/>
      <c r="AJ74" s="39"/>
      <c r="AK74" s="39"/>
      <c r="AL74" s="39"/>
      <c r="AM74" s="39"/>
      <c r="AN74" s="39"/>
      <c r="AO74" s="39"/>
      <c r="AP74" s="39"/>
      <c r="AQ74" s="39"/>
      <c r="AR74" s="39"/>
      <c r="AS74" s="39"/>
      <c r="AT74" s="39"/>
      <c r="AU74" s="39"/>
      <c r="AV74" s="39"/>
      <c r="AW74" s="39"/>
      <c r="AX74" s="39"/>
      <c r="AY74" s="39"/>
      <c r="AZ74" s="39"/>
      <c r="BA74" s="39"/>
    </row>
    <row r="75" spans="1:54" ht="27" customHeight="1" x14ac:dyDescent="0.2">
      <c r="A75" s="193"/>
      <c r="B75" s="193"/>
      <c r="C75" s="193"/>
      <c r="D75" s="193"/>
      <c r="E75" s="193"/>
      <c r="F75" s="193"/>
      <c r="G75" s="193"/>
      <c r="H75" s="193"/>
      <c r="I75" s="193"/>
      <c r="J75" s="194"/>
      <c r="K75" s="194"/>
      <c r="L75" s="194"/>
      <c r="M75" s="194"/>
      <c r="N75" s="194"/>
      <c r="O75" s="194"/>
      <c r="P75" s="194"/>
      <c r="Q75" s="194"/>
      <c r="R75" s="194"/>
      <c r="S75" s="194"/>
      <c r="T75" s="194"/>
      <c r="U75" s="194"/>
      <c r="V75" s="194"/>
      <c r="W75" s="193"/>
      <c r="X75" s="195"/>
      <c r="Y75" s="195"/>
      <c r="Z75" s="195"/>
      <c r="AA75" s="195"/>
      <c r="AB75" s="195"/>
      <c r="AC75" s="195"/>
      <c r="AD75" s="196"/>
      <c r="AE75" s="196"/>
      <c r="AF75" s="196"/>
      <c r="AG75" s="196"/>
      <c r="AH75" s="196"/>
      <c r="AI75" s="196"/>
      <c r="AJ75" s="196"/>
      <c r="AK75" s="196"/>
      <c r="AL75" s="196"/>
      <c r="AM75" s="196"/>
      <c r="AN75" s="196"/>
      <c r="AO75" s="196"/>
      <c r="AP75" s="196"/>
      <c r="AQ75" s="196"/>
      <c r="AR75" s="196"/>
      <c r="AS75" s="196"/>
      <c r="AT75" s="196"/>
      <c r="AU75" s="196"/>
      <c r="AV75" s="196"/>
      <c r="AW75" s="196"/>
      <c r="AX75" s="196"/>
      <c r="AY75" s="196"/>
      <c r="AZ75" s="196"/>
      <c r="BA75" s="196"/>
      <c r="BB75" s="196"/>
    </row>
    <row r="76" spans="1:54" ht="27" customHeight="1" x14ac:dyDescent="0.3">
      <c r="J76" s="38"/>
      <c r="K76" s="38"/>
      <c r="L76" s="39"/>
      <c r="M76" s="39"/>
      <c r="N76" s="39"/>
      <c r="O76" s="39"/>
      <c r="P76" s="39"/>
      <c r="Q76" s="39"/>
      <c r="R76" s="39"/>
      <c r="S76" s="39"/>
      <c r="T76" s="39"/>
      <c r="U76" s="39"/>
      <c r="V76" s="39"/>
      <c r="W76" s="39"/>
      <c r="X76" s="196"/>
      <c r="Y76" s="196"/>
      <c r="Z76" s="196"/>
      <c r="AA76" s="196"/>
      <c r="AB76" s="196"/>
      <c r="AC76" s="196"/>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row>
    <row r="77" spans="1:54" ht="28.5" customHeight="1" x14ac:dyDescent="0.3">
      <c r="J77" s="196"/>
      <c r="K77" s="196"/>
      <c r="L77" s="196"/>
      <c r="M77" s="196"/>
      <c r="N77" s="196"/>
      <c r="O77" s="196"/>
      <c r="P77" s="196"/>
      <c r="Q77" s="196"/>
      <c r="R77" s="196"/>
      <c r="S77" s="196"/>
      <c r="T77" s="196"/>
      <c r="U77" s="196"/>
      <c r="V77" s="196"/>
      <c r="W77" s="196"/>
      <c r="X77" s="39"/>
      <c r="Y77" s="39"/>
      <c r="Z77" s="39"/>
      <c r="AA77" s="39"/>
      <c r="AB77" s="39"/>
      <c r="AC77" s="39"/>
      <c r="AD77" s="196"/>
      <c r="AE77" s="196"/>
      <c r="AF77" s="196"/>
      <c r="AG77" s="196"/>
      <c r="AH77" s="196"/>
      <c r="AI77" s="196"/>
      <c r="AJ77" s="196"/>
      <c r="AK77" s="196"/>
      <c r="AL77" s="196"/>
      <c r="AM77" s="196"/>
      <c r="AN77" s="196"/>
      <c r="AO77" s="196"/>
      <c r="AP77" s="196"/>
      <c r="AQ77" s="196"/>
      <c r="AR77" s="196"/>
      <c r="AS77" s="196"/>
      <c r="AT77" s="196"/>
      <c r="AU77" s="196"/>
      <c r="AV77" s="196"/>
      <c r="AW77" s="196"/>
      <c r="AX77" s="196"/>
      <c r="AY77" s="196"/>
      <c r="AZ77" s="196"/>
      <c r="BA77" s="196"/>
      <c r="BB77" s="196"/>
    </row>
    <row r="78" spans="1:54" ht="20.25" customHeight="1" x14ac:dyDescent="0.3">
      <c r="J78" s="40"/>
      <c r="K78" s="40"/>
      <c r="L78" s="40"/>
      <c r="M78" s="40"/>
      <c r="N78" s="40"/>
      <c r="O78" s="40"/>
      <c r="P78" s="40"/>
      <c r="Q78" s="40"/>
      <c r="R78" s="40"/>
      <c r="S78" s="40"/>
      <c r="T78" s="40"/>
      <c r="U78" s="40"/>
      <c r="V78" s="40"/>
      <c r="W78" s="39"/>
      <c r="X78" s="196"/>
      <c r="Y78" s="196"/>
      <c r="Z78" s="196"/>
      <c r="AA78" s="196"/>
      <c r="AB78" s="196"/>
      <c r="AC78" s="196"/>
      <c r="AD78" s="40"/>
      <c r="AE78" s="40"/>
      <c r="AF78" s="40"/>
      <c r="AG78" s="40"/>
      <c r="AH78" s="40"/>
      <c r="AI78" s="40"/>
      <c r="AJ78" s="40"/>
      <c r="AK78" s="40"/>
      <c r="AL78" s="40"/>
      <c r="AM78" s="40"/>
      <c r="AN78" s="40"/>
      <c r="AO78" s="40"/>
      <c r="AP78" s="40"/>
      <c r="AQ78" s="40"/>
      <c r="AR78" s="40"/>
      <c r="AS78" s="40"/>
      <c r="AT78" s="40"/>
      <c r="AU78" s="40"/>
      <c r="AV78" s="40"/>
      <c r="AW78" s="38"/>
      <c r="AX78" s="38"/>
      <c r="AY78" s="38"/>
      <c r="AZ78" s="38"/>
      <c r="BA78" s="40"/>
    </row>
    <row r="79" spans="1:54" ht="20.25" customHeight="1" x14ac:dyDescent="0.3">
      <c r="J79" s="196"/>
      <c r="K79" s="196"/>
      <c r="L79" s="196"/>
      <c r="M79" s="196"/>
      <c r="N79" s="196"/>
      <c r="O79" s="196"/>
      <c r="P79" s="196"/>
      <c r="Q79" s="196"/>
      <c r="R79" s="196"/>
      <c r="S79" s="196"/>
      <c r="T79" s="196"/>
      <c r="U79" s="196"/>
      <c r="V79" s="196"/>
      <c r="W79" s="196"/>
      <c r="X79" s="40"/>
      <c r="Y79" s="40"/>
      <c r="Z79" s="40"/>
      <c r="AA79" s="40"/>
      <c r="AB79" s="40"/>
      <c r="AC79" s="40"/>
      <c r="AD79" s="196"/>
      <c r="AE79" s="196"/>
      <c r="AF79" s="196"/>
      <c r="AG79" s="196"/>
      <c r="AH79" s="196"/>
      <c r="AI79" s="196"/>
      <c r="AJ79" s="196"/>
      <c r="AK79" s="196"/>
      <c r="AL79" s="196"/>
      <c r="AM79" s="196"/>
      <c r="AN79" s="196"/>
      <c r="AO79" s="196"/>
      <c r="AP79" s="196"/>
      <c r="AQ79" s="196"/>
      <c r="AR79" s="196"/>
      <c r="AS79" s="196"/>
      <c r="AT79" s="196"/>
      <c r="AU79" s="196"/>
      <c r="AV79" s="196"/>
      <c r="AW79" s="196"/>
      <c r="AX79" s="196"/>
      <c r="AY79" s="196"/>
      <c r="AZ79" s="196"/>
      <c r="BA79" s="196"/>
      <c r="BB79" s="196"/>
    </row>
    <row r="80" spans="1:54" x14ac:dyDescent="0.3">
      <c r="W80" s="40"/>
      <c r="X80" s="196"/>
      <c r="Y80" s="196"/>
      <c r="Z80" s="196"/>
      <c r="AA80" s="196"/>
      <c r="AB80" s="196"/>
      <c r="AC80" s="196"/>
    </row>
    <row r="81" spans="23:23" ht="12" customHeight="1" x14ac:dyDescent="0.3">
      <c r="W81" s="196"/>
    </row>
    <row r="82" spans="23:23" ht="15.75" customHeight="1" x14ac:dyDescent="0.3"/>
    <row r="83" spans="23:23" ht="15.75" customHeight="1" x14ac:dyDescent="0.3"/>
    <row r="84" spans="23:23" ht="15.75" customHeight="1" x14ac:dyDescent="0.3"/>
    <row r="85" spans="23:23" ht="13.5" customHeight="1" x14ac:dyDescent="0.3"/>
    <row r="86" spans="23:23" ht="13.5" customHeight="1" x14ac:dyDescent="0.3"/>
    <row r="87" spans="23:23" ht="13.5" customHeight="1" x14ac:dyDescent="0.3"/>
    <row r="88" spans="23:23" ht="7.5" customHeight="1" x14ac:dyDescent="0.3"/>
    <row r="90" spans="23:23" ht="13.5" customHeight="1" x14ac:dyDescent="0.3"/>
    <row r="91" spans="23:23" ht="27" customHeight="1" x14ac:dyDescent="0.3"/>
    <row r="92" spans="23:23" ht="13.5" customHeight="1" x14ac:dyDescent="0.3"/>
    <row r="93" spans="23:23" ht="27.75" customHeight="1" x14ac:dyDescent="0.3"/>
    <row r="94" spans="23:23" ht="14.25" customHeight="1" x14ac:dyDescent="0.3"/>
    <row r="95" spans="23:23" ht="28.5" customHeight="1" x14ac:dyDescent="0.3"/>
  </sheetData>
  <mergeCells count="221">
    <mergeCell ref="AH1:AJ2"/>
    <mergeCell ref="AK1:AL2"/>
    <mergeCell ref="AN1:AR1"/>
    <mergeCell ref="AS1:BF1"/>
    <mergeCell ref="B2:S4"/>
    <mergeCell ref="AN2:AR2"/>
    <mergeCell ref="AS2:BF2"/>
    <mergeCell ref="BB4:BD4"/>
    <mergeCell ref="U1:V2"/>
    <mergeCell ref="W1:Y2"/>
    <mergeCell ref="Z1:AA2"/>
    <mergeCell ref="AB1:AB2"/>
    <mergeCell ref="AC1:AF2"/>
    <mergeCell ref="AG1:AG2"/>
    <mergeCell ref="A12:A15"/>
    <mergeCell ref="B12:F15"/>
    <mergeCell ref="H12:I15"/>
    <mergeCell ref="J12:O15"/>
    <mergeCell ref="P12:R15"/>
    <mergeCell ref="S12:Y12"/>
    <mergeCell ref="Z12:AF12"/>
    <mergeCell ref="BB5:BD5"/>
    <mergeCell ref="AX6:AY6"/>
    <mergeCell ref="BB6:BD6"/>
    <mergeCell ref="BB7:BD7"/>
    <mergeCell ref="BB8:BD8"/>
    <mergeCell ref="BB9:BD9"/>
    <mergeCell ref="AG12:AM12"/>
    <mergeCell ref="AN12:AT12"/>
    <mergeCell ref="AU12:AW12"/>
    <mergeCell ref="AX12:AY15"/>
    <mergeCell ref="AZ12:BA15"/>
    <mergeCell ref="BB12:BG15"/>
    <mergeCell ref="AU10:AW10"/>
    <mergeCell ref="AY10:AZ10"/>
    <mergeCell ref="BB10:BC10"/>
    <mergeCell ref="AZ16:BA16"/>
    <mergeCell ref="BB16:BG18"/>
    <mergeCell ref="P17:R17"/>
    <mergeCell ref="AX17:AY17"/>
    <mergeCell ref="AZ17:BA17"/>
    <mergeCell ref="P18:R18"/>
    <mergeCell ref="AX18:AY18"/>
    <mergeCell ref="AZ18:BA18"/>
    <mergeCell ref="A16:A18"/>
    <mergeCell ref="B16:F18"/>
    <mergeCell ref="H16:I18"/>
    <mergeCell ref="J16:O18"/>
    <mergeCell ref="P16:R16"/>
    <mergeCell ref="AX16:AY16"/>
    <mergeCell ref="AZ19:BA19"/>
    <mergeCell ref="BB19:BG21"/>
    <mergeCell ref="P20:R20"/>
    <mergeCell ref="AX20:AY20"/>
    <mergeCell ref="AZ20:BA20"/>
    <mergeCell ref="P21:R21"/>
    <mergeCell ref="AX21:AY21"/>
    <mergeCell ref="AZ21:BA21"/>
    <mergeCell ref="A19:A21"/>
    <mergeCell ref="B19:F21"/>
    <mergeCell ref="H19:I21"/>
    <mergeCell ref="J19:O21"/>
    <mergeCell ref="P19:R19"/>
    <mergeCell ref="AX19:AY19"/>
    <mergeCell ref="AZ22:BA22"/>
    <mergeCell ref="BB22:BG24"/>
    <mergeCell ref="P23:R23"/>
    <mergeCell ref="AX23:AY23"/>
    <mergeCell ref="AZ23:BA23"/>
    <mergeCell ref="P24:R24"/>
    <mergeCell ref="AX24:AY24"/>
    <mergeCell ref="AZ24:BA24"/>
    <mergeCell ref="A22:A24"/>
    <mergeCell ref="B22:F24"/>
    <mergeCell ref="H22:I24"/>
    <mergeCell ref="J22:O24"/>
    <mergeCell ref="P22:R22"/>
    <mergeCell ref="AX22:AY22"/>
    <mergeCell ref="AZ25:BA25"/>
    <mergeCell ref="BB25:BG27"/>
    <mergeCell ref="P26:R26"/>
    <mergeCell ref="AX26:AY26"/>
    <mergeCell ref="AZ26:BA26"/>
    <mergeCell ref="P27:R27"/>
    <mergeCell ref="AX27:AY27"/>
    <mergeCell ref="AZ27:BA27"/>
    <mergeCell ref="A25:A27"/>
    <mergeCell ref="B25:F27"/>
    <mergeCell ref="H25:I27"/>
    <mergeCell ref="J25:O27"/>
    <mergeCell ref="P25:R25"/>
    <mergeCell ref="AX25:AY25"/>
    <mergeCell ref="AZ28:BA28"/>
    <mergeCell ref="BB28:BG30"/>
    <mergeCell ref="P29:R29"/>
    <mergeCell ref="AX29:AY29"/>
    <mergeCell ref="AZ29:BA29"/>
    <mergeCell ref="P30:R30"/>
    <mergeCell ref="AX30:AY30"/>
    <mergeCell ref="AZ30:BA30"/>
    <mergeCell ref="A28:A30"/>
    <mergeCell ref="B28:F30"/>
    <mergeCell ref="H28:I30"/>
    <mergeCell ref="J28:O30"/>
    <mergeCell ref="P28:R28"/>
    <mergeCell ref="AX28:AY28"/>
    <mergeCell ref="AZ31:BA31"/>
    <mergeCell ref="BB31:BG33"/>
    <mergeCell ref="P32:R32"/>
    <mergeCell ref="AX32:AY32"/>
    <mergeCell ref="AZ32:BA32"/>
    <mergeCell ref="P33:R33"/>
    <mergeCell ref="AX33:AY33"/>
    <mergeCell ref="AZ33:BA33"/>
    <mergeCell ref="A31:A33"/>
    <mergeCell ref="B31:F33"/>
    <mergeCell ref="H31:I33"/>
    <mergeCell ref="J31:O33"/>
    <mergeCell ref="P31:R31"/>
    <mergeCell ref="AX31:AY31"/>
    <mergeCell ref="AZ34:BA34"/>
    <mergeCell ref="BB34:BG36"/>
    <mergeCell ref="P35:R35"/>
    <mergeCell ref="AX35:AY35"/>
    <mergeCell ref="AZ35:BA35"/>
    <mergeCell ref="P36:R36"/>
    <mergeCell ref="AX36:AY36"/>
    <mergeCell ref="AZ36:BA36"/>
    <mergeCell ref="A34:A36"/>
    <mergeCell ref="B34:F36"/>
    <mergeCell ref="H34:I36"/>
    <mergeCell ref="J34:O36"/>
    <mergeCell ref="P34:R34"/>
    <mergeCell ref="AX34:AY34"/>
    <mergeCell ref="AZ37:BA37"/>
    <mergeCell ref="BB37:BG39"/>
    <mergeCell ref="P38:R38"/>
    <mergeCell ref="AX38:AY38"/>
    <mergeCell ref="AZ38:BA38"/>
    <mergeCell ref="P39:R39"/>
    <mergeCell ref="AX39:AY39"/>
    <mergeCell ref="AZ39:BA39"/>
    <mergeCell ref="A37:A39"/>
    <mergeCell ref="B37:F39"/>
    <mergeCell ref="H37:I39"/>
    <mergeCell ref="J37:O39"/>
    <mergeCell ref="P37:R37"/>
    <mergeCell ref="AX37:AY37"/>
    <mergeCell ref="AZ40:BA40"/>
    <mergeCell ref="BB40:BG42"/>
    <mergeCell ref="P41:R41"/>
    <mergeCell ref="AX41:AY41"/>
    <mergeCell ref="AZ41:BA41"/>
    <mergeCell ref="P42:R42"/>
    <mergeCell ref="AX42:AY42"/>
    <mergeCell ref="AZ42:BA42"/>
    <mergeCell ref="A40:A42"/>
    <mergeCell ref="B40:F42"/>
    <mergeCell ref="H40:I42"/>
    <mergeCell ref="J40:O42"/>
    <mergeCell ref="P40:R40"/>
    <mergeCell ref="AX40:AY40"/>
    <mergeCell ref="AZ43:BA43"/>
    <mergeCell ref="BB43:BG45"/>
    <mergeCell ref="P44:R44"/>
    <mergeCell ref="AX44:AY44"/>
    <mergeCell ref="AZ44:BA44"/>
    <mergeCell ref="P45:R45"/>
    <mergeCell ref="AX45:AY45"/>
    <mergeCell ref="AZ45:BA45"/>
    <mergeCell ref="A43:A45"/>
    <mergeCell ref="B43:F45"/>
    <mergeCell ref="H43:I45"/>
    <mergeCell ref="J43:O45"/>
    <mergeCell ref="P43:R43"/>
    <mergeCell ref="AX43:AY43"/>
    <mergeCell ref="A49:A51"/>
    <mergeCell ref="B49:F51"/>
    <mergeCell ref="H49:I51"/>
    <mergeCell ref="J49:O51"/>
    <mergeCell ref="P49:R49"/>
    <mergeCell ref="AX49:AY49"/>
    <mergeCell ref="AZ46:BA46"/>
    <mergeCell ref="BB46:BG48"/>
    <mergeCell ref="P47:R47"/>
    <mergeCell ref="AX47:AY47"/>
    <mergeCell ref="AZ47:BA47"/>
    <mergeCell ref="P48:R48"/>
    <mergeCell ref="AX48:AY48"/>
    <mergeCell ref="AZ48:BA48"/>
    <mergeCell ref="A46:A48"/>
    <mergeCell ref="B46:F48"/>
    <mergeCell ref="H46:I48"/>
    <mergeCell ref="J46:O48"/>
    <mergeCell ref="P46:R46"/>
    <mergeCell ref="AX46:AY46"/>
    <mergeCell ref="AZ53:BA53"/>
    <mergeCell ref="BB53:BG62"/>
    <mergeCell ref="E54:R54"/>
    <mergeCell ref="AX54:AY54"/>
    <mergeCell ref="AZ54:BA54"/>
    <mergeCell ref="E55:R55"/>
    <mergeCell ref="AX55:BA62"/>
    <mergeCell ref="E56:R56"/>
    <mergeCell ref="AZ49:BA49"/>
    <mergeCell ref="BB49:BG51"/>
    <mergeCell ref="P50:R50"/>
    <mergeCell ref="AX50:AY50"/>
    <mergeCell ref="AZ50:BA50"/>
    <mergeCell ref="P51:R51"/>
    <mergeCell ref="AX51:AY51"/>
    <mergeCell ref="AZ51:BA51"/>
    <mergeCell ref="E57:R57"/>
    <mergeCell ref="A58:I62"/>
    <mergeCell ref="J58:R58"/>
    <mergeCell ref="J59:R59"/>
    <mergeCell ref="J60:R60"/>
    <mergeCell ref="J61:R61"/>
    <mergeCell ref="J62:R62"/>
    <mergeCell ref="E53:R53"/>
    <mergeCell ref="AX53:AY53"/>
  </mergeCells>
  <phoneticPr fontId="5"/>
  <dataValidations count="5">
    <dataValidation type="list" allowBlank="1" showInputMessage="1" showErrorMessage="1" sqref="BB4:BD4">
      <formula1>"４週,暦月"</formula1>
    </dataValidation>
    <dataValidation type="list" allowBlank="1" showInputMessage="1" showErrorMessage="1" sqref="BB5 BA6">
      <formula1>"予定,実績,予定・実績"</formula1>
    </dataValidation>
    <dataValidation type="list" allowBlank="1" showInputMessage="1" showErrorMessage="1" sqref="S16:AW16 S49:AW49 S19:AW19 S22:AW22 S25:AW25 S28:AW28 S31:AW31 S34:AW34 S37:AW37 S40:AW40 S43:AW43 S46:AW46">
      <formula1>"a,b,c,d,e,f,g,h,I,j,k,l,m,n,o,p,q,r,s,t,u,v,w,x,y,z,休,‐"</formula1>
    </dataValidation>
    <dataValidation type="list" allowBlank="1" showInputMessage="1" showErrorMessage="1" sqref="B16:F52">
      <formula1>"管理者,生活相談員,看護職員,介護職員,機能訓練指導員,－"</formula1>
    </dataValidation>
    <dataValidation type="list" allowBlank="1" showInputMessage="1" showErrorMessage="1" sqref="H16:I52">
      <formula1>"Ａ,Ｂ,Ｃ,Ｄ"</formula1>
    </dataValidation>
  </dataValidations>
  <printOptions horizontalCentered="1"/>
  <pageMargins left="0.39370078740157483" right="0.78740157480314965" top="0.38" bottom="0.23" header="0.28000000000000003" footer="0.28999999999999998"/>
  <pageSetup paperSize="9" scale="34"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W42"/>
  <sheetViews>
    <sheetView view="pageBreakPreview" zoomScale="55" zoomScaleNormal="55" zoomScaleSheetLayoutView="55" workbookViewId="0">
      <selection activeCell="AA20" sqref="AA20"/>
    </sheetView>
  </sheetViews>
  <sheetFormatPr defaultRowHeight="36" customHeight="1" x14ac:dyDescent="0.5"/>
  <cols>
    <col min="1" max="1" width="1.875" style="200" customWidth="1"/>
    <col min="2" max="2" width="6" style="200" customWidth="1"/>
    <col min="3" max="3" width="10.625" style="200" customWidth="1"/>
    <col min="4" max="4" width="3.5" style="200" customWidth="1"/>
    <col min="5" max="5" width="15.75" style="200" customWidth="1"/>
    <col min="6" max="6" width="3.5" style="200" customWidth="1"/>
    <col min="7" max="7" width="15.75" style="200" customWidth="1"/>
    <col min="8" max="8" width="3.5" style="200" customWidth="1"/>
    <col min="9" max="9" width="15.75" style="200" customWidth="1"/>
    <col min="10" max="10" width="3.5" style="200" customWidth="1"/>
    <col min="11" max="11" width="15.75" style="200" customWidth="1"/>
    <col min="12" max="12" width="3.5" style="200" customWidth="1"/>
    <col min="13" max="13" width="15.75" style="200" customWidth="1"/>
    <col min="14" max="14" width="3.5" style="200" customWidth="1"/>
    <col min="15" max="15" width="15.75" style="200" customWidth="1"/>
    <col min="16" max="16" width="3.5" style="200" customWidth="1"/>
    <col min="17" max="17" width="15.75" style="200" customWidth="1"/>
    <col min="18" max="18" width="3.5" style="200" customWidth="1"/>
    <col min="19" max="19" width="15.75" style="200" customWidth="1"/>
    <col min="20" max="20" width="3.5" style="200" customWidth="1"/>
    <col min="21" max="21" width="15.75" style="200" customWidth="1"/>
    <col min="22" max="22" width="3.375" style="200" customWidth="1"/>
    <col min="23" max="23" width="48.125" style="200" customWidth="1"/>
    <col min="24" max="16384" width="9" style="200"/>
  </cols>
  <sheetData>
    <row r="1" spans="2:23" s="199" customFormat="1" ht="26.25" customHeight="1" x14ac:dyDescent="0.5">
      <c r="B1" s="198" t="s">
        <v>232</v>
      </c>
    </row>
    <row r="2" spans="2:23" s="199" customFormat="1" ht="26.25" customHeight="1" x14ac:dyDescent="0.5">
      <c r="B2" s="199" t="s">
        <v>233</v>
      </c>
    </row>
    <row r="3" spans="2:23" s="199" customFormat="1" ht="26.25" customHeight="1" x14ac:dyDescent="0.5">
      <c r="B3" s="198" t="s">
        <v>234</v>
      </c>
      <c r="C3" s="198"/>
      <c r="D3" s="198"/>
      <c r="E3" s="198" t="s">
        <v>235</v>
      </c>
      <c r="F3" s="198"/>
      <c r="G3" s="198"/>
      <c r="H3" s="198"/>
      <c r="I3" s="198"/>
      <c r="J3" s="198"/>
      <c r="K3" s="198"/>
      <c r="L3" s="198"/>
      <c r="M3" s="198"/>
      <c r="N3" s="198"/>
      <c r="O3" s="198"/>
    </row>
    <row r="4" spans="2:23" ht="26.25" customHeight="1" x14ac:dyDescent="0.5">
      <c r="E4" s="575" t="s">
        <v>236</v>
      </c>
      <c r="F4" s="576"/>
      <c r="G4" s="576"/>
      <c r="H4" s="576"/>
      <c r="I4" s="576"/>
      <c r="J4" s="576"/>
      <c r="K4" s="577"/>
      <c r="M4" s="578" t="s">
        <v>237</v>
      </c>
      <c r="N4" s="578"/>
      <c r="O4" s="578"/>
      <c r="P4" s="201"/>
      <c r="Q4" s="578" t="s">
        <v>238</v>
      </c>
      <c r="R4" s="578"/>
      <c r="S4" s="578"/>
      <c r="T4" s="578"/>
      <c r="U4" s="578"/>
      <c r="W4" s="579" t="s">
        <v>239</v>
      </c>
    </row>
    <row r="5" spans="2:23" ht="26.25" customHeight="1" x14ac:dyDescent="0.5">
      <c r="B5" s="200" t="s">
        <v>201</v>
      </c>
      <c r="C5" s="200" t="s">
        <v>240</v>
      </c>
      <c r="E5" s="200" t="s">
        <v>241</v>
      </c>
      <c r="G5" s="200" t="s">
        <v>242</v>
      </c>
      <c r="I5" s="200" t="s">
        <v>243</v>
      </c>
      <c r="K5" s="200" t="s">
        <v>236</v>
      </c>
      <c r="M5" s="200" t="s">
        <v>244</v>
      </c>
      <c r="O5" s="200" t="s">
        <v>245</v>
      </c>
      <c r="Q5" s="200" t="s">
        <v>244</v>
      </c>
      <c r="S5" s="200" t="s">
        <v>245</v>
      </c>
      <c r="U5" s="200" t="s">
        <v>236</v>
      </c>
      <c r="W5" s="579"/>
    </row>
    <row r="6" spans="2:23" ht="26.25" customHeight="1" x14ac:dyDescent="0.5">
      <c r="B6" s="200">
        <v>1</v>
      </c>
      <c r="C6" s="202" t="s">
        <v>246</v>
      </c>
      <c r="D6" s="200" t="s">
        <v>247</v>
      </c>
      <c r="E6" s="203">
        <v>0.35416666666666669</v>
      </c>
      <c r="F6" s="200" t="s">
        <v>248</v>
      </c>
      <c r="G6" s="203">
        <v>0.375</v>
      </c>
      <c r="H6" s="200" t="s">
        <v>249</v>
      </c>
      <c r="I6" s="203">
        <v>0</v>
      </c>
      <c r="J6" s="200" t="s">
        <v>250</v>
      </c>
      <c r="K6" s="202">
        <f>(G6-E6-I6)*24</f>
        <v>0.49999999999999956</v>
      </c>
      <c r="M6" s="203">
        <v>0.36458333333333331</v>
      </c>
      <c r="N6" s="200" t="s">
        <v>248</v>
      </c>
      <c r="O6" s="203">
        <v>0.375</v>
      </c>
      <c r="Q6" s="204">
        <f>IF(E6&lt;M6,M6,E6)</f>
        <v>0.36458333333333331</v>
      </c>
      <c r="R6" s="200" t="s">
        <v>248</v>
      </c>
      <c r="S6" s="204">
        <f>IF(G6&gt;O6,O6,G6)</f>
        <v>0.375</v>
      </c>
      <c r="U6" s="202">
        <f>(S6-Q6)*24</f>
        <v>0.25000000000000044</v>
      </c>
      <c r="W6" s="205"/>
    </row>
    <row r="7" spans="2:23" ht="26.25" customHeight="1" x14ac:dyDescent="0.5">
      <c r="B7" s="200">
        <v>2</v>
      </c>
      <c r="C7" s="202" t="s">
        <v>251</v>
      </c>
      <c r="D7" s="200" t="s">
        <v>247</v>
      </c>
      <c r="E7" s="203">
        <v>0.375</v>
      </c>
      <c r="F7" s="200" t="s">
        <v>248</v>
      </c>
      <c r="G7" s="203">
        <v>0.52083333333333337</v>
      </c>
      <c r="H7" s="200" t="s">
        <v>249</v>
      </c>
      <c r="I7" s="203">
        <v>0</v>
      </c>
      <c r="J7" s="200" t="s">
        <v>250</v>
      </c>
      <c r="K7" s="202">
        <f>(G7-E7-I7)*24</f>
        <v>3.5000000000000009</v>
      </c>
      <c r="M7" s="203">
        <v>0.375</v>
      </c>
      <c r="N7" s="200" t="s">
        <v>248</v>
      </c>
      <c r="O7" s="203">
        <v>0.51041666666666663</v>
      </c>
      <c r="Q7" s="204">
        <f t="shared" ref="Q7:Q35" si="0">IF(E7&lt;M7,M7,E7)</f>
        <v>0.375</v>
      </c>
      <c r="R7" s="200" t="s">
        <v>248</v>
      </c>
      <c r="S7" s="204">
        <f t="shared" ref="S7:S35" si="1">IF(G7&gt;O7,O7,G7)</f>
        <v>0.51041666666666663</v>
      </c>
      <c r="U7" s="202">
        <f t="shared" ref="U7:U35" si="2">(S7-Q7)*24</f>
        <v>3.2499999999999991</v>
      </c>
      <c r="W7" s="205"/>
    </row>
    <row r="8" spans="2:23" ht="26.25" customHeight="1" x14ac:dyDescent="0.5">
      <c r="B8" s="200">
        <v>3</v>
      </c>
      <c r="C8" s="202" t="s">
        <v>252</v>
      </c>
      <c r="D8" s="200" t="s">
        <v>247</v>
      </c>
      <c r="E8" s="203">
        <v>0.35416666666666669</v>
      </c>
      <c r="F8" s="200" t="s">
        <v>248</v>
      </c>
      <c r="G8" s="203">
        <v>0.52083333333333337</v>
      </c>
      <c r="H8" s="200" t="s">
        <v>249</v>
      </c>
      <c r="I8" s="203">
        <v>0</v>
      </c>
      <c r="J8" s="200" t="s">
        <v>250</v>
      </c>
      <c r="K8" s="202">
        <f t="shared" ref="K8:K35" si="3">(G8-E8-I8)*24</f>
        <v>4</v>
      </c>
      <c r="M8" s="203">
        <v>0.36458333333333331</v>
      </c>
      <c r="N8" s="200" t="s">
        <v>248</v>
      </c>
      <c r="O8" s="203">
        <v>0.51041666666666663</v>
      </c>
      <c r="Q8" s="204">
        <f t="shared" si="0"/>
        <v>0.36458333333333331</v>
      </c>
      <c r="R8" s="200" t="s">
        <v>248</v>
      </c>
      <c r="S8" s="204">
        <f t="shared" si="1"/>
        <v>0.51041666666666663</v>
      </c>
      <c r="U8" s="202">
        <f t="shared" si="2"/>
        <v>3.4999999999999996</v>
      </c>
      <c r="W8" s="205"/>
    </row>
    <row r="9" spans="2:23" ht="26.25" customHeight="1" x14ac:dyDescent="0.5">
      <c r="B9" s="200">
        <v>4</v>
      </c>
      <c r="C9" s="202" t="s">
        <v>253</v>
      </c>
      <c r="D9" s="200" t="s">
        <v>247</v>
      </c>
      <c r="E9" s="203">
        <v>0.35416666666666669</v>
      </c>
      <c r="F9" s="200" t="s">
        <v>248</v>
      </c>
      <c r="G9" s="203">
        <v>0.4375</v>
      </c>
      <c r="H9" s="200" t="s">
        <v>249</v>
      </c>
      <c r="I9" s="203">
        <v>0</v>
      </c>
      <c r="J9" s="200" t="s">
        <v>250</v>
      </c>
      <c r="K9" s="202">
        <f t="shared" si="3"/>
        <v>1.9999999999999996</v>
      </c>
      <c r="M9" s="203">
        <v>0.36458333333333331</v>
      </c>
      <c r="N9" s="200" t="s">
        <v>248</v>
      </c>
      <c r="O9" s="203">
        <v>0.4375</v>
      </c>
      <c r="Q9" s="204">
        <f t="shared" si="0"/>
        <v>0.36458333333333331</v>
      </c>
      <c r="R9" s="200" t="s">
        <v>248</v>
      </c>
      <c r="S9" s="204">
        <f t="shared" si="1"/>
        <v>0.4375</v>
      </c>
      <c r="U9" s="202">
        <f t="shared" si="2"/>
        <v>1.7500000000000004</v>
      </c>
      <c r="W9" s="205"/>
    </row>
    <row r="10" spans="2:23" ht="26.25" customHeight="1" x14ac:dyDescent="0.5">
      <c r="B10" s="200">
        <v>5</v>
      </c>
      <c r="C10" s="202" t="s">
        <v>254</v>
      </c>
      <c r="D10" s="200" t="s">
        <v>247</v>
      </c>
      <c r="E10" s="203">
        <v>0.4375</v>
      </c>
      <c r="F10" s="200" t="s">
        <v>248</v>
      </c>
      <c r="G10" s="203">
        <v>0.52083333333333337</v>
      </c>
      <c r="H10" s="200" t="s">
        <v>249</v>
      </c>
      <c r="I10" s="203">
        <v>0</v>
      </c>
      <c r="J10" s="200" t="s">
        <v>250</v>
      </c>
      <c r="K10" s="202">
        <f t="shared" si="3"/>
        <v>2.0000000000000009</v>
      </c>
      <c r="M10" s="203">
        <v>0.4375</v>
      </c>
      <c r="N10" s="200" t="s">
        <v>248</v>
      </c>
      <c r="O10" s="203">
        <v>0.51041666666666663</v>
      </c>
      <c r="Q10" s="204">
        <f t="shared" si="0"/>
        <v>0.4375</v>
      </c>
      <c r="R10" s="200" t="s">
        <v>248</v>
      </c>
      <c r="S10" s="204">
        <f t="shared" si="1"/>
        <v>0.51041666666666663</v>
      </c>
      <c r="U10" s="202">
        <f t="shared" si="2"/>
        <v>1.7499999999999991</v>
      </c>
      <c r="W10" s="205"/>
    </row>
    <row r="11" spans="2:23" ht="26.25" customHeight="1" x14ac:dyDescent="0.5">
      <c r="B11" s="200">
        <v>6</v>
      </c>
      <c r="C11" s="202" t="s">
        <v>255</v>
      </c>
      <c r="D11" s="200" t="s">
        <v>247</v>
      </c>
      <c r="E11" s="203">
        <v>0.5625</v>
      </c>
      <c r="F11" s="200" t="s">
        <v>248</v>
      </c>
      <c r="G11" s="203">
        <v>0.58333333333333337</v>
      </c>
      <c r="H11" s="200" t="s">
        <v>249</v>
      </c>
      <c r="I11" s="203">
        <v>0</v>
      </c>
      <c r="J11" s="200" t="s">
        <v>250</v>
      </c>
      <c r="K11" s="202">
        <f t="shared" si="3"/>
        <v>0.50000000000000089</v>
      </c>
      <c r="M11" s="203">
        <v>0.57291666666666663</v>
      </c>
      <c r="N11" s="200" t="s">
        <v>248</v>
      </c>
      <c r="O11" s="203">
        <v>0.58333333333333337</v>
      </c>
      <c r="Q11" s="204">
        <f t="shared" si="0"/>
        <v>0.57291666666666663</v>
      </c>
      <c r="R11" s="200" t="s">
        <v>248</v>
      </c>
      <c r="S11" s="204">
        <f>IF(G11&gt;O11,O11,G11)</f>
        <v>0.58333333333333337</v>
      </c>
      <c r="U11" s="202">
        <f>(S11-Q11)*24</f>
        <v>0.25000000000000178</v>
      </c>
      <c r="W11" s="205"/>
    </row>
    <row r="12" spans="2:23" ht="26.25" customHeight="1" x14ac:dyDescent="0.5">
      <c r="B12" s="200">
        <v>7</v>
      </c>
      <c r="C12" s="202" t="s">
        <v>256</v>
      </c>
      <c r="D12" s="200" t="s">
        <v>247</v>
      </c>
      <c r="E12" s="203">
        <v>0.58333333333333337</v>
      </c>
      <c r="F12" s="200" t="s">
        <v>248</v>
      </c>
      <c r="G12" s="203">
        <v>0.72916666666666663</v>
      </c>
      <c r="H12" s="200" t="s">
        <v>249</v>
      </c>
      <c r="I12" s="203">
        <v>0</v>
      </c>
      <c r="J12" s="200" t="s">
        <v>250</v>
      </c>
      <c r="K12" s="202">
        <f t="shared" si="3"/>
        <v>3.4999999999999982</v>
      </c>
      <c r="M12" s="203">
        <v>0.58333333333333337</v>
      </c>
      <c r="N12" s="200" t="s">
        <v>248</v>
      </c>
      <c r="O12" s="203">
        <v>0.71875</v>
      </c>
      <c r="Q12" s="204">
        <f t="shared" si="0"/>
        <v>0.58333333333333337</v>
      </c>
      <c r="R12" s="200" t="s">
        <v>248</v>
      </c>
      <c r="S12" s="204">
        <f t="shared" si="1"/>
        <v>0.71875</v>
      </c>
      <c r="U12" s="202">
        <f t="shared" si="2"/>
        <v>3.2499999999999991</v>
      </c>
      <c r="W12" s="205"/>
    </row>
    <row r="13" spans="2:23" ht="26.25" customHeight="1" x14ac:dyDescent="0.5">
      <c r="B13" s="200">
        <v>8</v>
      </c>
      <c r="C13" s="202" t="s">
        <v>257</v>
      </c>
      <c r="D13" s="200" t="s">
        <v>247</v>
      </c>
      <c r="E13" s="203">
        <v>0.5625</v>
      </c>
      <c r="F13" s="200" t="s">
        <v>248</v>
      </c>
      <c r="G13" s="203">
        <v>0.72916666666666663</v>
      </c>
      <c r="H13" s="200" t="s">
        <v>249</v>
      </c>
      <c r="I13" s="203">
        <v>0</v>
      </c>
      <c r="J13" s="200" t="s">
        <v>250</v>
      </c>
      <c r="K13" s="202">
        <f t="shared" si="3"/>
        <v>3.9999999999999991</v>
      </c>
      <c r="M13" s="203">
        <v>0.57291666666666663</v>
      </c>
      <c r="N13" s="200" t="s">
        <v>248</v>
      </c>
      <c r="O13" s="203">
        <v>0.71875</v>
      </c>
      <c r="Q13" s="204">
        <f t="shared" si="0"/>
        <v>0.57291666666666663</v>
      </c>
      <c r="R13" s="200" t="s">
        <v>248</v>
      </c>
      <c r="S13" s="204">
        <f t="shared" si="1"/>
        <v>0.71875</v>
      </c>
      <c r="U13" s="202">
        <f t="shared" si="2"/>
        <v>3.5000000000000009</v>
      </c>
      <c r="W13" s="205"/>
    </row>
    <row r="14" spans="2:23" ht="26.25" customHeight="1" x14ac:dyDescent="0.5">
      <c r="B14" s="200">
        <v>9</v>
      </c>
      <c r="C14" s="202" t="s">
        <v>258</v>
      </c>
      <c r="D14" s="200" t="s">
        <v>247</v>
      </c>
      <c r="E14" s="203">
        <v>0.5625</v>
      </c>
      <c r="F14" s="200" t="s">
        <v>248</v>
      </c>
      <c r="G14" s="203">
        <v>0.64583333333333337</v>
      </c>
      <c r="H14" s="200" t="s">
        <v>249</v>
      </c>
      <c r="I14" s="203">
        <v>0</v>
      </c>
      <c r="J14" s="200" t="s">
        <v>250</v>
      </c>
      <c r="K14" s="202">
        <f t="shared" si="3"/>
        <v>2.0000000000000009</v>
      </c>
      <c r="M14" s="203">
        <v>0.57291666666666663</v>
      </c>
      <c r="N14" s="200" t="s">
        <v>248</v>
      </c>
      <c r="O14" s="203">
        <v>0.64583333333333337</v>
      </c>
      <c r="Q14" s="204">
        <f t="shared" si="0"/>
        <v>0.57291666666666663</v>
      </c>
      <c r="R14" s="200" t="s">
        <v>248</v>
      </c>
      <c r="S14" s="204">
        <f t="shared" si="1"/>
        <v>0.64583333333333337</v>
      </c>
      <c r="U14" s="202">
        <f t="shared" si="2"/>
        <v>1.7500000000000018</v>
      </c>
      <c r="W14" s="205"/>
    </row>
    <row r="15" spans="2:23" ht="26.25" customHeight="1" x14ac:dyDescent="0.5">
      <c r="B15" s="200">
        <v>10</v>
      </c>
      <c r="C15" s="202" t="s">
        <v>259</v>
      </c>
      <c r="D15" s="200" t="s">
        <v>247</v>
      </c>
      <c r="E15" s="205"/>
      <c r="F15" s="200" t="s">
        <v>248</v>
      </c>
      <c r="G15" s="205"/>
      <c r="H15" s="200" t="s">
        <v>249</v>
      </c>
      <c r="I15" s="203">
        <v>0</v>
      </c>
      <c r="J15" s="200" t="s">
        <v>250</v>
      </c>
      <c r="K15" s="202">
        <f t="shared" si="3"/>
        <v>0</v>
      </c>
      <c r="M15" s="205"/>
      <c r="N15" s="200" t="s">
        <v>248</v>
      </c>
      <c r="O15" s="205"/>
      <c r="Q15" s="204">
        <f t="shared" si="0"/>
        <v>0</v>
      </c>
      <c r="R15" s="200" t="s">
        <v>248</v>
      </c>
      <c r="S15" s="204">
        <f t="shared" si="1"/>
        <v>0</v>
      </c>
      <c r="U15" s="202">
        <f t="shared" si="2"/>
        <v>0</v>
      </c>
      <c r="W15" s="205"/>
    </row>
    <row r="16" spans="2:23" ht="26.25" customHeight="1" x14ac:dyDescent="0.5">
      <c r="B16" s="200">
        <v>11</v>
      </c>
      <c r="C16" s="202" t="s">
        <v>260</v>
      </c>
      <c r="D16" s="200" t="s">
        <v>247</v>
      </c>
      <c r="E16" s="205"/>
      <c r="F16" s="200" t="s">
        <v>248</v>
      </c>
      <c r="G16" s="205"/>
      <c r="H16" s="200" t="s">
        <v>249</v>
      </c>
      <c r="I16" s="203">
        <v>0</v>
      </c>
      <c r="J16" s="200" t="s">
        <v>250</v>
      </c>
      <c r="K16" s="202">
        <f t="shared" si="3"/>
        <v>0</v>
      </c>
      <c r="M16" s="205"/>
      <c r="N16" s="200" t="s">
        <v>248</v>
      </c>
      <c r="O16" s="205"/>
      <c r="Q16" s="204">
        <f t="shared" si="0"/>
        <v>0</v>
      </c>
      <c r="R16" s="200" t="s">
        <v>248</v>
      </c>
      <c r="S16" s="204">
        <f t="shared" si="1"/>
        <v>0</v>
      </c>
      <c r="U16" s="202">
        <f t="shared" si="2"/>
        <v>0</v>
      </c>
      <c r="W16" s="205"/>
    </row>
    <row r="17" spans="2:23" ht="26.25" customHeight="1" x14ac:dyDescent="0.5">
      <c r="B17" s="200">
        <v>12</v>
      </c>
      <c r="C17" s="202" t="s">
        <v>261</v>
      </c>
      <c r="D17" s="200" t="s">
        <v>247</v>
      </c>
      <c r="E17" s="205"/>
      <c r="F17" s="200" t="s">
        <v>248</v>
      </c>
      <c r="G17" s="205"/>
      <c r="H17" s="200" t="s">
        <v>249</v>
      </c>
      <c r="I17" s="203">
        <v>0</v>
      </c>
      <c r="J17" s="200" t="s">
        <v>250</v>
      </c>
      <c r="K17" s="202">
        <f t="shared" si="3"/>
        <v>0</v>
      </c>
      <c r="M17" s="205"/>
      <c r="N17" s="200" t="s">
        <v>248</v>
      </c>
      <c r="O17" s="205"/>
      <c r="Q17" s="204">
        <f t="shared" si="0"/>
        <v>0</v>
      </c>
      <c r="R17" s="200" t="s">
        <v>248</v>
      </c>
      <c r="S17" s="204">
        <f t="shared" si="1"/>
        <v>0</v>
      </c>
      <c r="U17" s="202">
        <f t="shared" si="2"/>
        <v>0</v>
      </c>
      <c r="W17" s="205"/>
    </row>
    <row r="18" spans="2:23" ht="26.25" customHeight="1" x14ac:dyDescent="0.5">
      <c r="B18" s="200">
        <v>13</v>
      </c>
      <c r="C18" s="202" t="s">
        <v>262</v>
      </c>
      <c r="D18" s="200" t="s">
        <v>247</v>
      </c>
      <c r="E18" s="205"/>
      <c r="F18" s="200" t="s">
        <v>248</v>
      </c>
      <c r="G18" s="205"/>
      <c r="H18" s="200" t="s">
        <v>249</v>
      </c>
      <c r="I18" s="203">
        <v>0</v>
      </c>
      <c r="J18" s="200" t="s">
        <v>250</v>
      </c>
      <c r="K18" s="202">
        <f t="shared" si="3"/>
        <v>0</v>
      </c>
      <c r="M18" s="205"/>
      <c r="N18" s="200" t="s">
        <v>248</v>
      </c>
      <c r="O18" s="205"/>
      <c r="Q18" s="204">
        <f t="shared" si="0"/>
        <v>0</v>
      </c>
      <c r="R18" s="200" t="s">
        <v>248</v>
      </c>
      <c r="S18" s="204">
        <f t="shared" si="1"/>
        <v>0</v>
      </c>
      <c r="U18" s="202">
        <f t="shared" si="2"/>
        <v>0</v>
      </c>
      <c r="W18" s="205"/>
    </row>
    <row r="19" spans="2:23" ht="26.25" customHeight="1" x14ac:dyDescent="0.5">
      <c r="B19" s="200">
        <v>14</v>
      </c>
      <c r="C19" s="202" t="s">
        <v>263</v>
      </c>
      <c r="D19" s="200" t="s">
        <v>247</v>
      </c>
      <c r="E19" s="205"/>
      <c r="F19" s="200" t="s">
        <v>248</v>
      </c>
      <c r="G19" s="205"/>
      <c r="H19" s="200" t="s">
        <v>249</v>
      </c>
      <c r="I19" s="203">
        <v>0</v>
      </c>
      <c r="J19" s="200" t="s">
        <v>250</v>
      </c>
      <c r="K19" s="202">
        <f t="shared" si="3"/>
        <v>0</v>
      </c>
      <c r="M19" s="205"/>
      <c r="N19" s="200" t="s">
        <v>248</v>
      </c>
      <c r="O19" s="205"/>
      <c r="Q19" s="204">
        <f t="shared" si="0"/>
        <v>0</v>
      </c>
      <c r="R19" s="200" t="s">
        <v>248</v>
      </c>
      <c r="S19" s="204">
        <f t="shared" si="1"/>
        <v>0</v>
      </c>
      <c r="U19" s="202">
        <f t="shared" si="2"/>
        <v>0</v>
      </c>
      <c r="W19" s="205"/>
    </row>
    <row r="20" spans="2:23" ht="26.25" customHeight="1" x14ac:dyDescent="0.5">
      <c r="B20" s="200">
        <v>15</v>
      </c>
      <c r="C20" s="202" t="s">
        <v>264</v>
      </c>
      <c r="D20" s="200" t="s">
        <v>247</v>
      </c>
      <c r="E20" s="205"/>
      <c r="F20" s="200" t="s">
        <v>248</v>
      </c>
      <c r="G20" s="205"/>
      <c r="H20" s="200" t="s">
        <v>249</v>
      </c>
      <c r="I20" s="203">
        <v>0</v>
      </c>
      <c r="J20" s="200" t="s">
        <v>250</v>
      </c>
      <c r="K20" s="202">
        <f t="shared" si="3"/>
        <v>0</v>
      </c>
      <c r="M20" s="205"/>
      <c r="N20" s="200" t="s">
        <v>248</v>
      </c>
      <c r="O20" s="205"/>
      <c r="Q20" s="204">
        <f t="shared" si="0"/>
        <v>0</v>
      </c>
      <c r="R20" s="200" t="s">
        <v>248</v>
      </c>
      <c r="S20" s="204">
        <f t="shared" si="1"/>
        <v>0</v>
      </c>
      <c r="U20" s="202">
        <f t="shared" si="2"/>
        <v>0</v>
      </c>
      <c r="W20" s="205"/>
    </row>
    <row r="21" spans="2:23" ht="26.25" customHeight="1" x14ac:dyDescent="0.5">
      <c r="B21" s="200">
        <v>16</v>
      </c>
      <c r="C21" s="202" t="s">
        <v>265</v>
      </c>
      <c r="D21" s="200" t="s">
        <v>247</v>
      </c>
      <c r="E21" s="205"/>
      <c r="F21" s="200" t="s">
        <v>248</v>
      </c>
      <c r="G21" s="205"/>
      <c r="H21" s="200" t="s">
        <v>249</v>
      </c>
      <c r="I21" s="203">
        <v>0</v>
      </c>
      <c r="J21" s="200" t="s">
        <v>250</v>
      </c>
      <c r="K21" s="202">
        <f t="shared" si="3"/>
        <v>0</v>
      </c>
      <c r="M21" s="205"/>
      <c r="N21" s="200" t="s">
        <v>248</v>
      </c>
      <c r="O21" s="205"/>
      <c r="Q21" s="204">
        <f t="shared" si="0"/>
        <v>0</v>
      </c>
      <c r="R21" s="200" t="s">
        <v>248</v>
      </c>
      <c r="S21" s="204">
        <f t="shared" si="1"/>
        <v>0</v>
      </c>
      <c r="U21" s="202">
        <f t="shared" si="2"/>
        <v>0</v>
      </c>
      <c r="W21" s="205"/>
    </row>
    <row r="22" spans="2:23" ht="26.25" customHeight="1" x14ac:dyDescent="0.5">
      <c r="B22" s="200">
        <v>17</v>
      </c>
      <c r="C22" s="202" t="s">
        <v>266</v>
      </c>
      <c r="D22" s="200" t="s">
        <v>247</v>
      </c>
      <c r="E22" s="205"/>
      <c r="F22" s="200" t="s">
        <v>248</v>
      </c>
      <c r="G22" s="205"/>
      <c r="H22" s="200" t="s">
        <v>249</v>
      </c>
      <c r="I22" s="203">
        <v>0</v>
      </c>
      <c r="J22" s="200" t="s">
        <v>250</v>
      </c>
      <c r="K22" s="202">
        <f t="shared" si="3"/>
        <v>0</v>
      </c>
      <c r="M22" s="205"/>
      <c r="N22" s="200" t="s">
        <v>248</v>
      </c>
      <c r="O22" s="205"/>
      <c r="Q22" s="204">
        <f t="shared" si="0"/>
        <v>0</v>
      </c>
      <c r="R22" s="200" t="s">
        <v>248</v>
      </c>
      <c r="S22" s="204">
        <f t="shared" si="1"/>
        <v>0</v>
      </c>
      <c r="U22" s="202">
        <f t="shared" si="2"/>
        <v>0</v>
      </c>
      <c r="W22" s="205"/>
    </row>
    <row r="23" spans="2:23" ht="26.25" customHeight="1" x14ac:dyDescent="0.5">
      <c r="B23" s="200">
        <v>18</v>
      </c>
      <c r="C23" s="202" t="s">
        <v>267</v>
      </c>
      <c r="D23" s="200" t="s">
        <v>247</v>
      </c>
      <c r="E23" s="205"/>
      <c r="F23" s="200" t="s">
        <v>248</v>
      </c>
      <c r="G23" s="205"/>
      <c r="H23" s="200" t="s">
        <v>249</v>
      </c>
      <c r="I23" s="203">
        <v>0</v>
      </c>
      <c r="J23" s="200" t="s">
        <v>250</v>
      </c>
      <c r="K23" s="202">
        <f t="shared" si="3"/>
        <v>0</v>
      </c>
      <c r="M23" s="205"/>
      <c r="N23" s="200" t="s">
        <v>248</v>
      </c>
      <c r="O23" s="205"/>
      <c r="Q23" s="204">
        <f t="shared" si="0"/>
        <v>0</v>
      </c>
      <c r="R23" s="200" t="s">
        <v>248</v>
      </c>
      <c r="S23" s="204">
        <f t="shared" si="1"/>
        <v>0</v>
      </c>
      <c r="U23" s="202">
        <f t="shared" si="2"/>
        <v>0</v>
      </c>
      <c r="W23" s="205"/>
    </row>
    <row r="24" spans="2:23" ht="26.25" customHeight="1" x14ac:dyDescent="0.5">
      <c r="B24" s="200">
        <v>19</v>
      </c>
      <c r="C24" s="202" t="s">
        <v>268</v>
      </c>
      <c r="D24" s="200" t="s">
        <v>247</v>
      </c>
      <c r="E24" s="205"/>
      <c r="F24" s="200" t="s">
        <v>248</v>
      </c>
      <c r="G24" s="205"/>
      <c r="H24" s="200" t="s">
        <v>249</v>
      </c>
      <c r="I24" s="203">
        <v>0</v>
      </c>
      <c r="J24" s="200" t="s">
        <v>250</v>
      </c>
      <c r="K24" s="202">
        <f t="shared" si="3"/>
        <v>0</v>
      </c>
      <c r="M24" s="205"/>
      <c r="N24" s="200" t="s">
        <v>248</v>
      </c>
      <c r="O24" s="205"/>
      <c r="Q24" s="204">
        <f t="shared" si="0"/>
        <v>0</v>
      </c>
      <c r="R24" s="200" t="s">
        <v>248</v>
      </c>
      <c r="S24" s="204">
        <f t="shared" si="1"/>
        <v>0</v>
      </c>
      <c r="U24" s="202">
        <f t="shared" si="2"/>
        <v>0</v>
      </c>
      <c r="W24" s="205"/>
    </row>
    <row r="25" spans="2:23" ht="26.25" customHeight="1" x14ac:dyDescent="0.5">
      <c r="B25" s="200">
        <v>20</v>
      </c>
      <c r="C25" s="202" t="s">
        <v>269</v>
      </c>
      <c r="D25" s="200" t="s">
        <v>247</v>
      </c>
      <c r="E25" s="205"/>
      <c r="F25" s="200" t="s">
        <v>248</v>
      </c>
      <c r="G25" s="205"/>
      <c r="H25" s="200" t="s">
        <v>249</v>
      </c>
      <c r="I25" s="203">
        <v>0</v>
      </c>
      <c r="J25" s="200" t="s">
        <v>250</v>
      </c>
      <c r="K25" s="202">
        <f t="shared" si="3"/>
        <v>0</v>
      </c>
      <c r="M25" s="205"/>
      <c r="N25" s="200" t="s">
        <v>248</v>
      </c>
      <c r="O25" s="205"/>
      <c r="Q25" s="204">
        <f t="shared" si="0"/>
        <v>0</v>
      </c>
      <c r="R25" s="200" t="s">
        <v>248</v>
      </c>
      <c r="S25" s="204">
        <f t="shared" si="1"/>
        <v>0</v>
      </c>
      <c r="U25" s="202">
        <f t="shared" si="2"/>
        <v>0</v>
      </c>
      <c r="W25" s="205"/>
    </row>
    <row r="26" spans="2:23" ht="26.25" customHeight="1" x14ac:dyDescent="0.5">
      <c r="B26" s="200">
        <v>21</v>
      </c>
      <c r="C26" s="202" t="s">
        <v>270</v>
      </c>
      <c r="D26" s="200" t="s">
        <v>247</v>
      </c>
      <c r="E26" s="205"/>
      <c r="F26" s="200" t="s">
        <v>248</v>
      </c>
      <c r="G26" s="205"/>
      <c r="H26" s="200" t="s">
        <v>249</v>
      </c>
      <c r="I26" s="205"/>
      <c r="J26" s="200" t="s">
        <v>250</v>
      </c>
      <c r="K26" s="202">
        <f t="shared" si="3"/>
        <v>0</v>
      </c>
      <c r="M26" s="205"/>
      <c r="N26" s="200" t="s">
        <v>248</v>
      </c>
      <c r="O26" s="205"/>
      <c r="Q26" s="204">
        <f t="shared" si="0"/>
        <v>0</v>
      </c>
      <c r="R26" s="200" t="s">
        <v>248</v>
      </c>
      <c r="S26" s="204">
        <f t="shared" si="1"/>
        <v>0</v>
      </c>
      <c r="U26" s="202">
        <f t="shared" si="2"/>
        <v>0</v>
      </c>
      <c r="W26" s="205"/>
    </row>
    <row r="27" spans="2:23" ht="26.25" customHeight="1" x14ac:dyDescent="0.5">
      <c r="B27" s="200">
        <v>22</v>
      </c>
      <c r="C27" s="202" t="s">
        <v>271</v>
      </c>
      <c r="D27" s="200" t="s">
        <v>247</v>
      </c>
      <c r="E27" s="205"/>
      <c r="F27" s="200" t="s">
        <v>248</v>
      </c>
      <c r="G27" s="205"/>
      <c r="H27" s="200" t="s">
        <v>249</v>
      </c>
      <c r="I27" s="205"/>
      <c r="J27" s="200" t="s">
        <v>250</v>
      </c>
      <c r="K27" s="202">
        <f t="shared" si="3"/>
        <v>0</v>
      </c>
      <c r="M27" s="205"/>
      <c r="N27" s="200" t="s">
        <v>248</v>
      </c>
      <c r="O27" s="205"/>
      <c r="Q27" s="204">
        <f t="shared" si="0"/>
        <v>0</v>
      </c>
      <c r="R27" s="200" t="s">
        <v>248</v>
      </c>
      <c r="S27" s="204">
        <f t="shared" si="1"/>
        <v>0</v>
      </c>
      <c r="U27" s="202">
        <f t="shared" si="2"/>
        <v>0</v>
      </c>
      <c r="W27" s="205"/>
    </row>
    <row r="28" spans="2:23" ht="26.25" customHeight="1" x14ac:dyDescent="0.5">
      <c r="B28" s="200">
        <v>23</v>
      </c>
      <c r="C28" s="202" t="s">
        <v>272</v>
      </c>
      <c r="D28" s="200" t="s">
        <v>247</v>
      </c>
      <c r="E28" s="205"/>
      <c r="F28" s="200" t="s">
        <v>248</v>
      </c>
      <c r="G28" s="205"/>
      <c r="H28" s="200" t="s">
        <v>249</v>
      </c>
      <c r="I28" s="205"/>
      <c r="J28" s="200" t="s">
        <v>250</v>
      </c>
      <c r="K28" s="202">
        <f t="shared" si="3"/>
        <v>0</v>
      </c>
      <c r="M28" s="205"/>
      <c r="N28" s="200" t="s">
        <v>248</v>
      </c>
      <c r="O28" s="205"/>
      <c r="Q28" s="204">
        <f t="shared" si="0"/>
        <v>0</v>
      </c>
      <c r="R28" s="200" t="s">
        <v>248</v>
      </c>
      <c r="S28" s="204">
        <f t="shared" si="1"/>
        <v>0</v>
      </c>
      <c r="U28" s="202">
        <f t="shared" si="2"/>
        <v>0</v>
      </c>
      <c r="W28" s="205"/>
    </row>
    <row r="29" spans="2:23" ht="26.25" customHeight="1" x14ac:dyDescent="0.5">
      <c r="B29" s="200">
        <v>24</v>
      </c>
      <c r="C29" s="202" t="s">
        <v>273</v>
      </c>
      <c r="D29" s="200" t="s">
        <v>247</v>
      </c>
      <c r="E29" s="205"/>
      <c r="F29" s="200" t="s">
        <v>248</v>
      </c>
      <c r="G29" s="205"/>
      <c r="H29" s="200" t="s">
        <v>249</v>
      </c>
      <c r="I29" s="205"/>
      <c r="J29" s="200" t="s">
        <v>250</v>
      </c>
      <c r="K29" s="202">
        <f t="shared" si="3"/>
        <v>0</v>
      </c>
      <c r="M29" s="205"/>
      <c r="N29" s="200" t="s">
        <v>248</v>
      </c>
      <c r="O29" s="205"/>
      <c r="Q29" s="204">
        <f t="shared" si="0"/>
        <v>0</v>
      </c>
      <c r="R29" s="200" t="s">
        <v>248</v>
      </c>
      <c r="S29" s="204">
        <f t="shared" si="1"/>
        <v>0</v>
      </c>
      <c r="U29" s="202">
        <f t="shared" si="2"/>
        <v>0</v>
      </c>
      <c r="W29" s="205"/>
    </row>
    <row r="30" spans="2:23" ht="26.25" customHeight="1" x14ac:dyDescent="0.5">
      <c r="B30" s="200">
        <v>25</v>
      </c>
      <c r="C30" s="202" t="s">
        <v>274</v>
      </c>
      <c r="D30" s="200" t="s">
        <v>247</v>
      </c>
      <c r="E30" s="205"/>
      <c r="F30" s="200" t="s">
        <v>248</v>
      </c>
      <c r="G30" s="205"/>
      <c r="H30" s="200" t="s">
        <v>249</v>
      </c>
      <c r="I30" s="205"/>
      <c r="J30" s="200" t="s">
        <v>250</v>
      </c>
      <c r="K30" s="202">
        <f t="shared" si="3"/>
        <v>0</v>
      </c>
      <c r="M30" s="205"/>
      <c r="N30" s="200" t="s">
        <v>248</v>
      </c>
      <c r="O30" s="205"/>
      <c r="Q30" s="204">
        <f t="shared" si="0"/>
        <v>0</v>
      </c>
      <c r="R30" s="200" t="s">
        <v>248</v>
      </c>
      <c r="S30" s="204">
        <f t="shared" si="1"/>
        <v>0</v>
      </c>
      <c r="U30" s="202">
        <f t="shared" si="2"/>
        <v>0</v>
      </c>
      <c r="W30" s="205"/>
    </row>
    <row r="31" spans="2:23" ht="26.25" customHeight="1" x14ac:dyDescent="0.5">
      <c r="B31" s="200">
        <v>26</v>
      </c>
      <c r="C31" s="202" t="s">
        <v>275</v>
      </c>
      <c r="D31" s="200" t="s">
        <v>247</v>
      </c>
      <c r="E31" s="205"/>
      <c r="F31" s="200" t="s">
        <v>248</v>
      </c>
      <c r="G31" s="205"/>
      <c r="H31" s="200" t="s">
        <v>249</v>
      </c>
      <c r="I31" s="205"/>
      <c r="J31" s="200" t="s">
        <v>250</v>
      </c>
      <c r="K31" s="202">
        <f t="shared" si="3"/>
        <v>0</v>
      </c>
      <c r="M31" s="205"/>
      <c r="N31" s="200" t="s">
        <v>248</v>
      </c>
      <c r="O31" s="205"/>
      <c r="Q31" s="204">
        <f t="shared" si="0"/>
        <v>0</v>
      </c>
      <c r="R31" s="200" t="s">
        <v>248</v>
      </c>
      <c r="S31" s="204">
        <f t="shared" si="1"/>
        <v>0</v>
      </c>
      <c r="U31" s="202">
        <f t="shared" si="2"/>
        <v>0</v>
      </c>
      <c r="W31" s="205"/>
    </row>
    <row r="32" spans="2:23" ht="26.25" customHeight="1" x14ac:dyDescent="0.5">
      <c r="B32" s="200">
        <v>27</v>
      </c>
      <c r="C32" s="202" t="s">
        <v>276</v>
      </c>
      <c r="D32" s="200" t="s">
        <v>247</v>
      </c>
      <c r="E32" s="205"/>
      <c r="F32" s="200" t="s">
        <v>248</v>
      </c>
      <c r="G32" s="205"/>
      <c r="H32" s="200" t="s">
        <v>249</v>
      </c>
      <c r="I32" s="205"/>
      <c r="J32" s="200" t="s">
        <v>250</v>
      </c>
      <c r="K32" s="202">
        <f t="shared" si="3"/>
        <v>0</v>
      </c>
      <c r="M32" s="205"/>
      <c r="N32" s="200" t="s">
        <v>248</v>
      </c>
      <c r="O32" s="205"/>
      <c r="Q32" s="204">
        <f t="shared" si="0"/>
        <v>0</v>
      </c>
      <c r="R32" s="200" t="s">
        <v>248</v>
      </c>
      <c r="S32" s="204">
        <f t="shared" si="1"/>
        <v>0</v>
      </c>
      <c r="U32" s="202">
        <f t="shared" si="2"/>
        <v>0</v>
      </c>
      <c r="W32" s="205" t="s">
        <v>277</v>
      </c>
    </row>
    <row r="33" spans="2:23" ht="26.25" customHeight="1" x14ac:dyDescent="0.5">
      <c r="B33" s="200">
        <v>28</v>
      </c>
      <c r="C33" s="202" t="s">
        <v>136</v>
      </c>
      <c r="D33" s="200" t="s">
        <v>247</v>
      </c>
      <c r="E33" s="205"/>
      <c r="F33" s="200" t="s">
        <v>248</v>
      </c>
      <c r="G33" s="205"/>
      <c r="H33" s="200" t="s">
        <v>249</v>
      </c>
      <c r="I33" s="205"/>
      <c r="J33" s="200" t="s">
        <v>250</v>
      </c>
      <c r="K33" s="202">
        <f t="shared" si="3"/>
        <v>0</v>
      </c>
      <c r="M33" s="205"/>
      <c r="N33" s="200" t="s">
        <v>248</v>
      </c>
      <c r="O33" s="205"/>
      <c r="Q33" s="204">
        <f t="shared" si="0"/>
        <v>0</v>
      </c>
      <c r="R33" s="200" t="s">
        <v>248</v>
      </c>
      <c r="S33" s="204">
        <f t="shared" si="1"/>
        <v>0</v>
      </c>
      <c r="U33" s="202">
        <f t="shared" si="2"/>
        <v>0</v>
      </c>
      <c r="W33" s="205"/>
    </row>
    <row r="34" spans="2:23" ht="26.25" customHeight="1" x14ac:dyDescent="0.5">
      <c r="B34" s="200">
        <v>29</v>
      </c>
      <c r="C34" s="202" t="s">
        <v>136</v>
      </c>
      <c r="D34" s="200" t="s">
        <v>247</v>
      </c>
      <c r="E34" s="205"/>
      <c r="F34" s="200" t="s">
        <v>248</v>
      </c>
      <c r="G34" s="205"/>
      <c r="H34" s="200" t="s">
        <v>249</v>
      </c>
      <c r="I34" s="205"/>
      <c r="J34" s="200" t="s">
        <v>250</v>
      </c>
      <c r="K34" s="202">
        <f t="shared" si="3"/>
        <v>0</v>
      </c>
      <c r="M34" s="205"/>
      <c r="N34" s="200" t="s">
        <v>248</v>
      </c>
      <c r="O34" s="205"/>
      <c r="Q34" s="204">
        <f t="shared" si="0"/>
        <v>0</v>
      </c>
      <c r="R34" s="200" t="s">
        <v>248</v>
      </c>
      <c r="S34" s="204">
        <f t="shared" si="1"/>
        <v>0</v>
      </c>
      <c r="U34" s="202">
        <f t="shared" si="2"/>
        <v>0</v>
      </c>
      <c r="W34" s="205"/>
    </row>
    <row r="35" spans="2:23" ht="26.25" customHeight="1" x14ac:dyDescent="0.5">
      <c r="B35" s="200">
        <v>30</v>
      </c>
      <c r="C35" s="202" t="s">
        <v>136</v>
      </c>
      <c r="D35" s="200" t="s">
        <v>247</v>
      </c>
      <c r="E35" s="205"/>
      <c r="F35" s="200" t="s">
        <v>248</v>
      </c>
      <c r="G35" s="205"/>
      <c r="H35" s="200" t="s">
        <v>249</v>
      </c>
      <c r="I35" s="205"/>
      <c r="J35" s="200" t="s">
        <v>250</v>
      </c>
      <c r="K35" s="202">
        <f t="shared" si="3"/>
        <v>0</v>
      </c>
      <c r="M35" s="205"/>
      <c r="N35" s="200" t="s">
        <v>248</v>
      </c>
      <c r="O35" s="205"/>
      <c r="Q35" s="204">
        <f t="shared" si="0"/>
        <v>0</v>
      </c>
      <c r="R35" s="200" t="s">
        <v>248</v>
      </c>
      <c r="S35" s="204">
        <f t="shared" si="1"/>
        <v>0</v>
      </c>
      <c r="U35" s="202">
        <f t="shared" si="2"/>
        <v>0</v>
      </c>
      <c r="W35" s="205"/>
    </row>
    <row r="36" spans="2:23" ht="26.25" customHeight="1" x14ac:dyDescent="0.5">
      <c r="G36" s="206"/>
    </row>
    <row r="37" spans="2:23" s="199" customFormat="1" ht="26.25" customHeight="1" x14ac:dyDescent="0.5">
      <c r="C37" s="199" t="s">
        <v>278</v>
      </c>
    </row>
    <row r="38" spans="2:23" s="199" customFormat="1" ht="26.25" customHeight="1" x14ac:dyDescent="0.5">
      <c r="C38" s="199" t="s">
        <v>279</v>
      </c>
    </row>
    <row r="39" spans="2:23" s="199" customFormat="1" ht="26.25" customHeight="1" x14ac:dyDescent="0.5">
      <c r="C39" s="199" t="s">
        <v>324</v>
      </c>
    </row>
    <row r="40" spans="2:23" s="199" customFormat="1" ht="26.25" customHeight="1" x14ac:dyDescent="0.5">
      <c r="C40" s="199" t="s">
        <v>281</v>
      </c>
    </row>
    <row r="41" spans="2:23" s="199" customFormat="1" ht="26.25" customHeight="1" x14ac:dyDescent="0.5">
      <c r="C41" s="199" t="s">
        <v>325</v>
      </c>
    </row>
    <row r="42" spans="2:23" s="199" customFormat="1" ht="26.25" customHeight="1" x14ac:dyDescent="0.5">
      <c r="C42" s="199" t="s">
        <v>326</v>
      </c>
    </row>
  </sheetData>
  <mergeCells count="4">
    <mergeCell ref="E4:K4"/>
    <mergeCell ref="M4:O4"/>
    <mergeCell ref="Q4:U4"/>
    <mergeCell ref="W4:W5"/>
  </mergeCells>
  <phoneticPr fontId="5"/>
  <pageMargins left="0.7" right="0.7" top="0.75" bottom="0.75" header="0.3" footer="0.3"/>
  <pageSetup paperSize="9" scale="4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①廃止・休止・再開届出書（第3号様式）【訪問・通所】</vt:lpstr>
      <vt:lpstr>②【廃止・休止】移行先リスト </vt:lpstr>
      <vt:lpstr>③【再開】勤務形態一覧表（参考様式１）【訪問】</vt:lpstr>
      <vt:lpstr>③【再開】勤務形態一覧表（記載例）【訪問】</vt:lpstr>
      <vt:lpstr>④【再開】勤務形態一覧表（参考様式２）【通所】</vt:lpstr>
      <vt:lpstr>④【再開】シフト記号表（勤務時間帯）【通所】</vt:lpstr>
      <vt:lpstr>④【再開】勤務形態一覧表（記載例）【通所】</vt:lpstr>
      <vt:lpstr>④【再開】シフト記号表（記載例）【通所】</vt:lpstr>
      <vt:lpstr>'①廃止・休止・再開届出書（第3号様式）【訪問・通所】'!Print_Area</vt:lpstr>
      <vt:lpstr>'②【廃止・休止】移行先リスト '!Print_Area</vt:lpstr>
      <vt:lpstr>'③【再開】勤務形態一覧表（記載例）【訪問】'!Print_Area</vt:lpstr>
      <vt:lpstr>'③【再開】勤務形態一覧表（参考様式１）【訪問】'!Print_Area</vt:lpstr>
      <vt:lpstr>'④【再開】勤務形態一覧表（記載例）【通所】'!Print_Area</vt:lpstr>
      <vt:lpstr>'④【再開】勤務形態一覧表（参考様式２）【通所】'!Print_Area</vt:lpstr>
      <vt:lpstr>'②【廃止・休止】移行先リスト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安部 祐司</dc:creator>
  <cp:lastModifiedBy>ita_sys</cp:lastModifiedBy>
  <cp:lastPrinted>2017-12-27T04:24:47Z</cp:lastPrinted>
  <dcterms:created xsi:type="dcterms:W3CDTF">1999-04-04T12:15:46Z</dcterms:created>
  <dcterms:modified xsi:type="dcterms:W3CDTF">2021-05-19T23:55:02Z</dcterms:modified>
</cp:coreProperties>
</file>